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31"/>
  <workbookPr/>
  <mc:AlternateContent xmlns:mc="http://schemas.openxmlformats.org/markup-compatibility/2006">
    <mc:Choice Requires="x15">
      <x15ac:absPath xmlns:x15ac="http://schemas.microsoft.com/office/spreadsheetml/2010/11/ac" url="/Users/gleisson/Documents/New project 2/outputs/review-gemny-final/"/>
    </mc:Choice>
  </mc:AlternateContent>
  <xr:revisionPtr revIDLastSave="0" documentId="11_6F713DB9C92F398A44E2E8764D91EC27FAA43F5F" xr6:coauthVersionLast="47" xr6:coauthVersionMax="47" xr10:uidLastSave="{00000000-0000-0000-0000-000000000000}"/>
  <bookViews>
    <workbookView xWindow="0" yWindow="660" windowWidth="29400" windowHeight="17020" xr2:uid="{00000000-000D-0000-FFFF-FFFF00000000}"/>
  </bookViews>
  <sheets>
    <sheet name="Dashboard" sheetId="1" r:id="rId1"/>
    <sheet name="Assumptions" sheetId="2" r:id="rId2"/>
    <sheet name="Monthly P&amp;L" sheetId="3" r:id="rId3"/>
    <sheet name="Token Schedule" sheetId="4" r:id="rId4"/>
    <sheet name="Team Plan" sheetId="5" r:id="rId5"/>
    <sheet name="Marketing Plan" sheetId="6" r:id="rId6"/>
    <sheet name="Investor Readiness" sheetId="7" r:id="rId7"/>
    <sheet name="Governance Rules" sheetId="8" r:id="rId8"/>
    <sheet name="Seed Round Preview" sheetId="9" r:id="rId9"/>
    <sheet name="Capital Path" sheetId="10" r:id="rId10"/>
    <sheet name="Operating Independence" sheetId="11" r:id="rId11"/>
    <sheet name="GEMNY Memo" sheetId="12" r:id="rId12"/>
    <sheet name="Legal Compliance Summary" sheetId="13" r:id="rId13"/>
    <sheet name="Wallet Policy" sheetId="14" r:id="rId14"/>
    <sheet name="Seed Milestone Gates" sheetId="15" r:id="rId15"/>
  </sheets>
  <definedNames>
    <definedName name="_xlnm._FilterDatabase" localSheetId="1" hidden="1">Assumptions!$A$5:$D$50</definedName>
    <definedName name="_xlnm._FilterDatabase" localSheetId="9" hidden="1">'Capital Path'!$A$4:$H$37</definedName>
    <definedName name="_xlnm._FilterDatabase" localSheetId="0" hidden="1">Dashboard!$A$3:$G$47</definedName>
    <definedName name="_xlnm._FilterDatabase" localSheetId="11" hidden="1">'GEMNY Memo'!$A$4:$F$19</definedName>
    <definedName name="_xlnm._FilterDatabase" localSheetId="7" hidden="1">'Governance Rules'!$A$5:$H$36</definedName>
    <definedName name="_xlnm._FilterDatabase" localSheetId="6" hidden="1">'Investor Readiness'!$A$8:$E$42</definedName>
    <definedName name="_xlnm._FilterDatabase" localSheetId="12" hidden="1">'Legal Compliance Summary'!$A$4:$F$23</definedName>
    <definedName name="_xlnm._FilterDatabase" localSheetId="5" hidden="1">'Marketing Plan'!$A$5:$H$34</definedName>
    <definedName name="_xlnm._FilterDatabase" localSheetId="2" hidden="1">'Monthly P&amp;L'!$A$2:$AC$24</definedName>
    <definedName name="_xlnm._FilterDatabase" localSheetId="10" hidden="1">'Operating Independence'!$A$5:$H$38</definedName>
    <definedName name="_xlnm._FilterDatabase" localSheetId="14" hidden="1">'Seed Milestone Gates'!$A$4:$H$19</definedName>
    <definedName name="_xlnm._FilterDatabase" localSheetId="8" hidden="1">'Seed Round Preview'!$A$5:$H$38</definedName>
    <definedName name="_xlnm._FilterDatabase" localSheetId="4" hidden="1">'Team Plan'!$A$1:$Z$16</definedName>
    <definedName name="_xlnm._FilterDatabase" localSheetId="3" hidden="1">'Token Schedule'!$A$2:$AA$19</definedName>
    <definedName name="_xlnm._FilterDatabase" localSheetId="13" hidden="1">'Wallet Policy'!$A$4:$G$24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37" i="9" l="1"/>
  <c r="C36" i="9"/>
  <c r="C35" i="9"/>
  <c r="C34" i="9"/>
  <c r="C33" i="9"/>
  <c r="C32" i="9"/>
  <c r="C31" i="9"/>
  <c r="H28" i="6"/>
  <c r="G28" i="6"/>
  <c r="F28" i="6"/>
  <c r="E28" i="6"/>
  <c r="D28" i="6"/>
  <c r="C28" i="6"/>
  <c r="B28" i="6"/>
  <c r="B13" i="6"/>
  <c r="C12" i="6"/>
  <c r="C11" i="6"/>
  <c r="C10" i="6"/>
  <c r="C9" i="6"/>
  <c r="C8" i="6"/>
  <c r="C7" i="6"/>
  <c r="C6" i="6"/>
  <c r="Z11" i="5"/>
  <c r="Y11" i="5"/>
  <c r="X11" i="5"/>
  <c r="W11" i="5"/>
  <c r="V11" i="5"/>
  <c r="U11" i="5"/>
  <c r="T11" i="5"/>
  <c r="S11" i="5"/>
  <c r="R11" i="5"/>
  <c r="Q11" i="5"/>
  <c r="P11" i="5"/>
  <c r="O11" i="5"/>
  <c r="N11" i="5"/>
  <c r="M11" i="5"/>
  <c r="L11" i="5"/>
  <c r="K11" i="5"/>
  <c r="J11" i="5"/>
  <c r="I11" i="5"/>
  <c r="H11" i="5"/>
  <c r="G11" i="5"/>
  <c r="F11" i="5"/>
  <c r="E11" i="5"/>
  <c r="D11" i="5"/>
  <c r="C11" i="5"/>
  <c r="Z11" i="4"/>
  <c r="Y11" i="4"/>
  <c r="X11" i="4"/>
  <c r="W11" i="4"/>
  <c r="V11" i="4"/>
  <c r="U11" i="4"/>
  <c r="T11" i="4"/>
  <c r="S11" i="4"/>
  <c r="R11" i="4"/>
  <c r="Q11" i="4"/>
  <c r="P11" i="4"/>
  <c r="O11" i="4"/>
  <c r="N11" i="4"/>
  <c r="M11" i="4"/>
  <c r="L11" i="4"/>
  <c r="K11" i="4"/>
  <c r="J11" i="4"/>
  <c r="I11" i="4"/>
  <c r="H11" i="4"/>
  <c r="G11" i="4"/>
  <c r="F11" i="4"/>
  <c r="E11" i="4"/>
  <c r="D11" i="4"/>
  <c r="C11" i="4"/>
  <c r="AA9" i="4"/>
  <c r="AA8" i="4"/>
  <c r="AA7" i="4"/>
  <c r="AA6" i="4"/>
  <c r="AA5" i="4"/>
  <c r="AA4" i="4"/>
  <c r="AC19" i="3"/>
  <c r="AB19" i="3"/>
  <c r="AA19" i="3"/>
  <c r="Z14" i="3"/>
  <c r="Y14" i="3"/>
  <c r="X14" i="3"/>
  <c r="W14" i="3"/>
  <c r="V14" i="3"/>
  <c r="U14" i="3"/>
  <c r="T14" i="3"/>
  <c r="S14" i="3"/>
  <c r="R14" i="3"/>
  <c r="Q14" i="3"/>
  <c r="P14" i="3"/>
  <c r="O14" i="3"/>
  <c r="N14" i="3"/>
  <c r="M14" i="3"/>
  <c r="L14" i="3"/>
  <c r="K14" i="3"/>
  <c r="J14" i="3"/>
  <c r="I14" i="3"/>
  <c r="H14" i="3"/>
  <c r="G14" i="3"/>
  <c r="F14" i="3"/>
  <c r="E14" i="3"/>
  <c r="D14" i="3"/>
  <c r="C14" i="3"/>
  <c r="AC13" i="3"/>
  <c r="AB13" i="3"/>
  <c r="AA13" i="3"/>
  <c r="AC12" i="3"/>
  <c r="AB12" i="3"/>
  <c r="AA12" i="3"/>
  <c r="AC11" i="3"/>
  <c r="AB11" i="3"/>
  <c r="AA11" i="3"/>
  <c r="AC9" i="3"/>
  <c r="C9" i="3"/>
  <c r="Z7" i="3"/>
  <c r="Y7" i="3"/>
  <c r="X7" i="3"/>
  <c r="W7" i="3"/>
  <c r="V7" i="3"/>
  <c r="U7" i="3"/>
  <c r="T7" i="3"/>
  <c r="S7" i="3"/>
  <c r="R7" i="3"/>
  <c r="Q7" i="3"/>
  <c r="P7" i="3"/>
  <c r="O7" i="3"/>
  <c r="N7" i="3"/>
  <c r="M7" i="3"/>
  <c r="L7" i="3"/>
  <c r="K7" i="3"/>
  <c r="J7" i="3"/>
  <c r="I7" i="3"/>
  <c r="H7" i="3"/>
  <c r="G7" i="3"/>
  <c r="F7" i="3"/>
  <c r="E7" i="3"/>
  <c r="D7" i="3"/>
  <c r="C7" i="3"/>
  <c r="H6" i="3"/>
  <c r="G6" i="3"/>
  <c r="F6" i="3"/>
  <c r="E6" i="3"/>
  <c r="D6" i="3"/>
  <c r="C6" i="3"/>
  <c r="I5" i="3"/>
  <c r="B44" i="2"/>
  <c r="C37" i="9" l="1"/>
  <c r="B14" i="6"/>
  <c r="C13" i="6"/>
  <c r="W15" i="3"/>
  <c r="S15" i="3"/>
  <c r="P15" i="3"/>
  <c r="M15" i="3"/>
  <c r="J15" i="3"/>
  <c r="E15" i="3"/>
  <c r="AC14" i="3"/>
  <c r="AA14" i="3"/>
  <c r="C12" i="5"/>
  <c r="D12" i="5" s="1"/>
  <c r="E12" i="5" s="1"/>
  <c r="F12" i="5" s="1"/>
  <c r="G12" i="5" s="1"/>
  <c r="H12" i="5" s="1"/>
  <c r="I12" i="5" s="1"/>
  <c r="J12" i="5" s="1"/>
  <c r="K12" i="5" s="1"/>
  <c r="L12" i="5" s="1"/>
  <c r="M12" i="5" s="1"/>
  <c r="N12" i="5" s="1"/>
  <c r="O12" i="5" s="1"/>
  <c r="P12" i="5" s="1"/>
  <c r="Q12" i="5" s="1"/>
  <c r="R12" i="5" s="1"/>
  <c r="S12" i="5" s="1"/>
  <c r="T12" i="5" s="1"/>
  <c r="U12" i="5" s="1"/>
  <c r="V12" i="5" s="1"/>
  <c r="W12" i="5" s="1"/>
  <c r="X12" i="5" s="1"/>
  <c r="Y12" i="5" s="1"/>
  <c r="Z12" i="5" s="1"/>
  <c r="Z15" i="3"/>
  <c r="T15" i="3"/>
  <c r="O15" i="3"/>
  <c r="L15" i="3"/>
  <c r="H15" i="3"/>
  <c r="D15" i="3"/>
  <c r="C13" i="4"/>
  <c r="W16" i="3"/>
  <c r="T16" i="3"/>
  <c r="O16" i="3"/>
  <c r="M16" i="3"/>
  <c r="D16" i="3"/>
  <c r="Y15" i="3"/>
  <c r="V15" i="3"/>
  <c r="R15" i="3"/>
  <c r="I15" i="3"/>
  <c r="F15" i="3"/>
  <c r="AB9" i="3"/>
  <c r="AA9" i="3"/>
  <c r="H8" i="3"/>
  <c r="G8" i="3"/>
  <c r="F8" i="3"/>
  <c r="E8" i="3"/>
  <c r="D8" i="3"/>
  <c r="D18" i="3" s="1"/>
  <c r="C8" i="3"/>
  <c r="AC7" i="3"/>
  <c r="AB7" i="3"/>
  <c r="AA7" i="3"/>
  <c r="I6" i="3"/>
  <c r="I8" i="3" s="1"/>
  <c r="J5" i="3"/>
  <c r="R16" i="3"/>
  <c r="F16" i="3"/>
  <c r="X15" i="3"/>
  <c r="U15" i="3"/>
  <c r="Q15" i="3"/>
  <c r="N15" i="3"/>
  <c r="K15" i="3"/>
  <c r="G15" i="3"/>
  <c r="G16" i="3" s="1"/>
  <c r="C15" i="3"/>
  <c r="AB14" i="3"/>
  <c r="D13" i="4" l="1"/>
  <c r="C14" i="4"/>
  <c r="D20" i="3"/>
  <c r="D22" i="3"/>
  <c r="C18" i="3"/>
  <c r="K5" i="3"/>
  <c r="J6" i="3"/>
  <c r="J8" i="3" s="1"/>
  <c r="AB15" i="3"/>
  <c r="AA15" i="3"/>
  <c r="Z16" i="3"/>
  <c r="V16" i="3"/>
  <c r="S16" i="3"/>
  <c r="P16" i="3"/>
  <c r="K16" i="3"/>
  <c r="J16" i="3"/>
  <c r="E16" i="3"/>
  <c r="E18" i="3" s="1"/>
  <c r="G18" i="3"/>
  <c r="F18" i="3"/>
  <c r="X16" i="3"/>
  <c r="AC15" i="3"/>
  <c r="I16" i="3"/>
  <c r="I18" i="3" s="1"/>
  <c r="Y16" i="3"/>
  <c r="U16" i="3"/>
  <c r="Q16" i="3"/>
  <c r="N16" i="3"/>
  <c r="L16" i="3"/>
  <c r="H16" i="3"/>
  <c r="H18" i="3" s="1"/>
  <c r="C16" i="3"/>
  <c r="E13" i="4" l="1"/>
  <c r="D14" i="4"/>
  <c r="C20" i="3"/>
  <c r="C22" i="3"/>
  <c r="L5" i="3"/>
  <c r="K6" i="3"/>
  <c r="E22" i="3"/>
  <c r="E20" i="3"/>
  <c r="G20" i="3"/>
  <c r="G22" i="3"/>
  <c r="F20" i="3"/>
  <c r="F22" i="3"/>
  <c r="I22" i="3"/>
  <c r="I20" i="3"/>
  <c r="H22" i="3"/>
  <c r="H20" i="3"/>
  <c r="AB16" i="3"/>
  <c r="AA16" i="3"/>
  <c r="J18" i="3"/>
  <c r="AC16" i="3"/>
  <c r="F13" i="4" l="1"/>
  <c r="E14" i="4"/>
  <c r="C21" i="3"/>
  <c r="D21" i="3" s="1"/>
  <c r="E21" i="3" s="1"/>
  <c r="F21" i="3" s="1"/>
  <c r="G21" i="3" s="1"/>
  <c r="H21" i="3" s="1"/>
  <c r="I21" i="3" s="1"/>
  <c r="J21" i="3" s="1"/>
  <c r="M5" i="3"/>
  <c r="L6" i="3"/>
  <c r="L8" i="3" s="1"/>
  <c r="L18" i="3" s="1"/>
  <c r="K8" i="3"/>
  <c r="J22" i="3"/>
  <c r="J20" i="3"/>
  <c r="G13" i="4" l="1"/>
  <c r="F14" i="4"/>
  <c r="N5" i="3"/>
  <c r="M6" i="3"/>
  <c r="L20" i="3"/>
  <c r="L22" i="3"/>
  <c r="K18" i="3"/>
  <c r="H13" i="4" l="1"/>
  <c r="G14" i="4"/>
  <c r="O5" i="3"/>
  <c r="N6" i="3"/>
  <c r="N8" i="3" s="1"/>
  <c r="N18" i="3" s="1"/>
  <c r="AB6" i="3"/>
  <c r="M8" i="3"/>
  <c r="K20" i="3"/>
  <c r="K22" i="3"/>
  <c r="AB5" i="3"/>
  <c r="I13" i="4" l="1"/>
  <c r="H14" i="4"/>
  <c r="P5" i="3"/>
  <c r="O6" i="3"/>
  <c r="N22" i="3"/>
  <c r="N20" i="3"/>
  <c r="AB8" i="3"/>
  <c r="M18" i="3"/>
  <c r="K21" i="3"/>
  <c r="L21" i="3" s="1"/>
  <c r="J13" i="4" l="1"/>
  <c r="I14" i="4"/>
  <c r="Q5" i="3"/>
  <c r="P6" i="3"/>
  <c r="P8" i="3" s="1"/>
  <c r="P18" i="3" s="1"/>
  <c r="O8" i="3"/>
  <c r="AB18" i="3"/>
  <c r="M22" i="3"/>
  <c r="M20" i="3"/>
  <c r="K13" i="4" l="1"/>
  <c r="J14" i="4"/>
  <c r="R5" i="3"/>
  <c r="Q6" i="3"/>
  <c r="Q8" i="3" s="1"/>
  <c r="Q18" i="3" s="1"/>
  <c r="P20" i="3"/>
  <c r="P22" i="3"/>
  <c r="O18" i="3"/>
  <c r="M21" i="3"/>
  <c r="N21" i="3" s="1"/>
  <c r="AB20" i="3"/>
  <c r="L13" i="4" l="1"/>
  <c r="K14" i="4"/>
  <c r="S5" i="3"/>
  <c r="R6" i="3"/>
  <c r="Q20" i="3"/>
  <c r="Q22" i="3"/>
  <c r="O20" i="3"/>
  <c r="O22" i="3"/>
  <c r="M13" i="4" l="1"/>
  <c r="L14" i="4"/>
  <c r="T5" i="3"/>
  <c r="S6" i="3"/>
  <c r="S8" i="3" s="1"/>
  <c r="S18" i="3" s="1"/>
  <c r="R8" i="3"/>
  <c r="O21" i="3"/>
  <c r="P21" i="3" s="1"/>
  <c r="Q21" i="3" s="1"/>
  <c r="N13" i="4" l="1"/>
  <c r="M14" i="4"/>
  <c r="U5" i="3"/>
  <c r="T6" i="3"/>
  <c r="S20" i="3"/>
  <c r="S22" i="3"/>
  <c r="R18" i="3"/>
  <c r="O13" i="4" l="1"/>
  <c r="N14" i="4"/>
  <c r="V5" i="3"/>
  <c r="U6" i="3"/>
  <c r="U8" i="3" s="1"/>
  <c r="U18" i="3" s="1"/>
  <c r="T8" i="3"/>
  <c r="R20" i="3"/>
  <c r="R22" i="3"/>
  <c r="P13" i="4" l="1"/>
  <c r="O14" i="4"/>
  <c r="W5" i="3"/>
  <c r="V6" i="3"/>
  <c r="U20" i="3"/>
  <c r="U22" i="3"/>
  <c r="T18" i="3"/>
  <c r="R21" i="3"/>
  <c r="S21" i="3" s="1"/>
  <c r="Q13" i="4" l="1"/>
  <c r="P14" i="4"/>
  <c r="X5" i="3"/>
  <c r="W6" i="3"/>
  <c r="W8" i="3" s="1"/>
  <c r="W18" i="3" s="1"/>
  <c r="V8" i="3"/>
  <c r="T20" i="3"/>
  <c r="T22" i="3"/>
  <c r="R13" i="4" l="1"/>
  <c r="Q14" i="4"/>
  <c r="Y5" i="3"/>
  <c r="X6" i="3"/>
  <c r="X8" i="3" s="1"/>
  <c r="X18" i="3" s="1"/>
  <c r="W22" i="3"/>
  <c r="W20" i="3"/>
  <c r="V18" i="3"/>
  <c r="T21" i="3"/>
  <c r="U21" i="3" s="1"/>
  <c r="S13" i="4" l="1"/>
  <c r="R14" i="4"/>
  <c r="Z5" i="3"/>
  <c r="Z6" i="3" s="1"/>
  <c r="Z8" i="3" s="1"/>
  <c r="Z18" i="3" s="1"/>
  <c r="Y6" i="3"/>
  <c r="Y8" i="3" s="1"/>
  <c r="X20" i="3"/>
  <c r="X22" i="3"/>
  <c r="V20" i="3"/>
  <c r="V22" i="3"/>
  <c r="T13" i="4" l="1"/>
  <c r="S14" i="4"/>
  <c r="Z20" i="3"/>
  <c r="Z22" i="3"/>
  <c r="AC8" i="3"/>
  <c r="Y18" i="3"/>
  <c r="V21" i="3"/>
  <c r="W21" i="3" s="1"/>
  <c r="X21" i="3" s="1"/>
  <c r="AA8" i="3"/>
  <c r="AC6" i="3"/>
  <c r="AA6" i="3"/>
  <c r="AA5" i="3"/>
  <c r="AC5" i="3"/>
  <c r="U13" i="4" l="1"/>
  <c r="T14" i="4"/>
  <c r="AA18" i="3"/>
  <c r="AC18" i="3"/>
  <c r="Y20" i="3"/>
  <c r="Y22" i="3"/>
  <c r="V13" i="4" l="1"/>
  <c r="U14" i="4"/>
  <c r="AA20" i="3"/>
  <c r="Y21" i="3"/>
  <c r="Z21" i="3" s="1"/>
  <c r="AA21" i="3" s="1"/>
  <c r="AC20" i="3"/>
  <c r="W13" i="4" l="1"/>
  <c r="V14" i="4"/>
  <c r="X13" i="4" l="1"/>
  <c r="W14" i="4"/>
  <c r="Y13" i="4" l="1"/>
  <c r="X14" i="4"/>
  <c r="Z13" i="4" l="1"/>
  <c r="Z14" i="4" s="1"/>
  <c r="Y14" i="4"/>
</calcChain>
</file>

<file path=xl/sharedStrings.xml><?xml version="1.0" encoding="utf-8"?>
<sst xmlns="http://schemas.openxmlformats.org/spreadsheetml/2006/main" count="1697" uniqueCount="1302">
  <si>
    <t>GLEMO RWA Ltd (BVI)  —  Investment Summary Dashboard</t>
  </si>
  <si>
    <t>RAISE &amp; STRUCTURE</t>
  </si>
  <si>
    <t>Updated Scenario</t>
  </si>
  <si>
    <t>Round Size</t>
  </si>
  <si>
    <t>SAFE + Token Warrant</t>
  </si>
  <si>
    <t>TGE Circulating Tokens</t>
  </si>
  <si>
    <t>13.2% liquid float</t>
  </si>
  <si>
    <t>Instrument</t>
  </si>
  <si>
    <t>BVI — independent from Glemo core</t>
  </si>
  <si>
    <t>TGE Circulating Mcap</t>
  </si>
  <si>
    <t>At USD 0.05</t>
  </si>
  <si>
    <t>Valuation Cap (Equity)</t>
  </si>
  <si>
    <t>US$10-12M</t>
  </si>
  <si>
    <t>Aligned with USD 40–60M FDV</t>
  </si>
  <si>
    <t>Stable Liquidity</t>
  </si>
  <si>
    <t>DEX stable side</t>
  </si>
  <si>
    <t>Investor Token Allocation</t>
  </si>
  <si>
    <t>200,000,000 GO</t>
  </si>
  <si>
    <t>20% of total supply</t>
  </si>
  <si>
    <t>GO in Liquidity Pool</t>
  </si>
  <si>
    <t>GO paired at TGE</t>
  </si>
  <si>
    <t>Token Lock</t>
  </si>
  <si>
    <t>24 months</t>
  </si>
  <si>
    <t>from TGE, then 12mo linear unlock</t>
  </si>
  <si>
    <t>Initial Pool Size</t>
  </si>
  <si>
    <t>50/50 pool</t>
  </si>
  <si>
    <t>TGE Target</t>
  </si>
  <si>
    <t>Q1 2027 (window)</t>
  </si>
  <si>
    <t>Month 7 — market-conditional</t>
  </si>
  <si>
    <t>Pool / Circulating Mcap</t>
  </si>
  <si>
    <t>Pool / liquid mcap</t>
  </si>
  <si>
    <t>TOKEN PARAMETERS</t>
  </si>
  <si>
    <t>Team Plan Summary</t>
  </si>
  <si>
    <t>Total Supply</t>
  </si>
  <si>
    <t>1 billion GO</t>
  </si>
  <si>
    <t>CEO Salary</t>
  </si>
  <si>
    <t>US$/month</t>
  </si>
  <si>
    <t>Initial FDV Target</t>
  </si>
  <si>
    <t>USD 40-60M</t>
  </si>
  <si>
    <t>50M model midpoint</t>
  </si>
  <si>
    <t>Pre-TGE Team Burn</t>
  </si>
  <si>
    <t>US$22k-30k</t>
  </si>
  <si>
    <t>Senior platform owner included</t>
  </si>
  <si>
    <t>Liquid circulating mcap at TGE</t>
  </si>
  <si>
    <t>131.75M liquid GO at USD 0.05</t>
  </si>
  <si>
    <t>Post-TGE Team Burn</t>
  </si>
  <si>
    <t>US$34k-36k</t>
  </si>
  <si>
    <t>Core operating team</t>
  </si>
  <si>
    <t>TGE Community Airdrop Allocation</t>
  </si>
  <si>
    <t>25M GO</t>
  </si>
  <si>
    <t>35% TGE / 35% month 3 / 30% month 6</t>
  </si>
  <si>
    <t>24M Team Budget</t>
  </si>
  <si>
    <t>Linked; includes senior platform head</t>
  </si>
  <si>
    <t>Airdrop Withdrawable at TGE</t>
  </si>
  <si>
    <t>8.75M GO</t>
  </si>
  <si>
    <t>35% of airdrop allocation</t>
  </si>
  <si>
    <t>M24 Cash After Team Plan</t>
  </si>
  <si>
    <t>Linked from Monthly P&amp;L</t>
  </si>
  <si>
    <t>Post-TGE Community Rewards</t>
  </si>
  <si>
    <t>275M GO</t>
  </si>
  <si>
    <t>Milestone-based campaigns/rewards</t>
  </si>
  <si>
    <t>DEX at Launch</t>
  </si>
  <si>
    <t>Meteora + Raydium</t>
  </si>
  <si>
    <t>US$650k stable + 13M GO</t>
  </si>
  <si>
    <t>Marketing Plan Summary</t>
  </si>
  <si>
    <t>RWA &amp; MARKETPLACE — BASE CASE</t>
  </si>
  <si>
    <t>Marketing Budget</t>
  </si>
  <si>
    <t>Detailed in Marketing Plan</t>
  </si>
  <si>
    <t>Revenue Model</t>
  </si>
  <si>
    <t>Glemo does NOT capture yield</t>
  </si>
  <si>
    <t>Community + Ambassadors</t>
  </si>
  <si>
    <t>25.5%</t>
  </si>
  <si>
    <t>RWA Service Fee Rate</t>
  </si>
  <si>
    <t>Service/representation — not yield</t>
  </si>
  <si>
    <t>KOL / PR / Media</t>
  </si>
  <si>
    <t>21.8%</t>
  </si>
  <si>
    <t>Total Revenue (24M)</t>
  </si>
  <si>
    <t>Service fee + marketplace</t>
  </si>
  <si>
    <t>Content + Education</t>
  </si>
  <si>
    <t>16.4%</t>
  </si>
  <si>
    <t>Y1 Revenue</t>
  </si>
  <si>
    <t>Months 1–12</t>
  </si>
  <si>
    <t>Developer / Ecosystem Grants</t>
  </si>
  <si>
    <t>Y2 Revenue</t>
  </si>
  <si>
    <t>Months 13–24</t>
  </si>
  <si>
    <t>Controls</t>
  </si>
  <si>
    <t>Milestone-based</t>
  </si>
  <si>
    <t>KPI reporting required</t>
  </si>
  <si>
    <t>RWA Represented Volume (24M)</t>
  </si>
  <si>
    <t>Context — economics outside Glemo</t>
  </si>
  <si>
    <t>Budget Check</t>
  </si>
  <si>
    <t>Should equal zero</t>
  </si>
  <si>
    <t>Ending Cash (M24)</t>
  </si>
  <si>
    <t>Cumulative cash</t>
  </si>
  <si>
    <t>Airdrop / Liquidity Impact</t>
  </si>
  <si>
    <t>Liquid TGE Float</t>
  </si>
  <si>
    <t>13.18% of supply</t>
  </si>
  <si>
    <t>USE OF FUNDS - USD 2,000,000</t>
  </si>
  <si>
    <t>Liquid TGE Mcap</t>
  </si>
  <si>
    <t>Marketing + Ecosystem</t>
  </si>
  <si>
    <t>27.5% - see Marketing Plan</t>
  </si>
  <si>
    <t>Pool / Liquid TGE Mcap</t>
  </si>
  <si>
    <t>US$1.3M pool</t>
  </si>
  <si>
    <t>Liquidity Provision</t>
  </si>
  <si>
    <t>32.5% - DEX liquidity; 13M GO paired at USD 0.05</t>
  </si>
  <si>
    <t>Airdrop Schedule</t>
  </si>
  <si>
    <t>35% / 35% / 30%</t>
  </si>
  <si>
    <t>TGE / 3M / 6M</t>
  </si>
  <si>
    <t>Legal + Compliance (BVI)</t>
  </si>
  <si>
    <t>17.5%</t>
  </si>
  <si>
    <t>Technology + Audit</t>
  </si>
  <si>
    <t>12.5%</t>
  </si>
  <si>
    <t>Capital Path Narrative</t>
  </si>
  <si>
    <t>Cash Reserve / Runway Buffer</t>
  </si>
  <si>
    <t>10.0%</t>
  </si>
  <si>
    <t>Current Round</t>
  </si>
  <si>
    <t>US$2M</t>
  </si>
  <si>
    <t>De-risking round</t>
  </si>
  <si>
    <t>Use of Funds Check</t>
  </si>
  <si>
    <t>Current Cap</t>
  </si>
  <si>
    <t>Disciplined entry</t>
  </si>
  <si>
    <t>KEY MILESTONES</t>
  </si>
  <si>
    <t>Seed Milestone</t>
  </si>
  <si>
    <t>US$20M</t>
  </si>
  <si>
    <t>Base-case equity valuation target</t>
  </si>
  <si>
    <t>Jul 2026</t>
  </si>
  <si>
    <t>BVI entity formed; RWA representation framework agreed with anchor bank</t>
  </si>
  <si>
    <t>Seed Raise</t>
  </si>
  <si>
    <t>US$4-6M</t>
  </si>
  <si>
    <t>After proof points</t>
  </si>
  <si>
    <t>Sep 2026</t>
  </si>
  <si>
    <t>SPL contract audited; KYC + geofencing architecture defined</t>
  </si>
  <si>
    <t>Mature Stage</t>
  </si>
  <si>
    <t>US$100M</t>
  </si>
  <si>
    <t>24-48M upside case</t>
  </si>
  <si>
    <t>Dec 2026</t>
  </si>
  <si>
    <t>Showcase architecture in testnet; 10K+ community; whitepaper published</t>
  </si>
  <si>
    <t>GEMNY Angle</t>
  </si>
  <si>
    <t>Structured EM real estate infra</t>
  </si>
  <si>
    <t>Not token-only</t>
  </si>
  <si>
    <t>Q1 2027</t>
  </si>
  <si>
    <t>TGE — GO Token launch; DEX live; community airdrop; Tier-2 CEX readiness</t>
  </si>
  <si>
    <t>Next Proof</t>
  </si>
  <si>
    <t>Legal memo + RWA pilot</t>
  </si>
  <si>
    <t>Before seed</t>
  </si>
  <si>
    <t>2027</t>
  </si>
  <si>
    <t>Tier-2 CEX target subject to approval; RWA under counsel-approved regulated rails</t>
  </si>
  <si>
    <t>Seed US$4-6M post-traction; marketplace + corridor expansion</t>
  </si>
  <si>
    <t>Operating Independence</t>
  </si>
  <si>
    <t>Platform Owner</t>
  </si>
  <si>
    <t>Glemo</t>
  </si>
  <si>
    <t>Operating layer + product + token governance</t>
  </si>
  <si>
    <t>Service-fee model: Glemo is remunerated for curating regulated RWA exposure. Yield flows bank→participant, never through Glemo P&amp;L.</t>
  </si>
  <si>
    <t>Bank Role</t>
  </si>
  <si>
    <t>Accelerator</t>
  </si>
  <si>
    <t>Regulated rails / first implementation</t>
  </si>
  <si>
    <t>Source: Glemo management estimates, June 2026. Period Jul 2026–Jun 2028. TGE market-conditional.</t>
  </si>
  <si>
    <t>Architecture</t>
  </si>
  <si>
    <t>Partner-agnostic</t>
  </si>
  <si>
    <t>Multi-provider by design</t>
  </si>
  <si>
    <t>Fallback</t>
  </si>
  <si>
    <t>Custodian/trustee/FIDC/KYC/MM providers</t>
  </si>
  <si>
    <t>Not single-bank dependent</t>
  </si>
  <si>
    <t>RWA Gate</t>
  </si>
  <si>
    <t>Legal memo + provider agreement</t>
  </si>
  <si>
    <t>Core Risk</t>
  </si>
  <si>
    <t>Execution on Glemo</t>
  </si>
  <si>
    <t>Mitigated by modular roadmap</t>
  </si>
  <si>
    <t>Investor Message</t>
  </si>
  <si>
    <t>Bank helps, but does not define the business</t>
  </si>
  <si>
    <t>Use in diligence</t>
  </si>
  <si>
    <t>GLEMO RWA Ltd (BVI)  —  gO Token + RWA Representation Layer  |  Model Assumptions</t>
  </si>
  <si>
    <t>All inputs in blue. Period: Jul 2026 – Jun 2028 (24 months). TGE = Jan 2027 (Month 7), market-conditional.</t>
  </si>
  <si>
    <t>Round Size (USD)</t>
  </si>
  <si>
    <t>Valuation Cap — Equity (USD)</t>
  </si>
  <si>
    <t>BVI entity, aligned with USD 40–60M FDV target</t>
  </si>
  <si>
    <t>Token Discount to Investors</t>
  </si>
  <si>
    <t>20% discount on public TGE price</t>
  </si>
  <si>
    <t>Investor Token Lock (months)</t>
  </si>
  <si>
    <t>2 years from TGE, then 12-month linear unlock</t>
  </si>
  <si>
    <t>TGE Month (1=Jul 2026)</t>
  </si>
  <si>
    <t>January 2027 — within 9-month window, market-conditional</t>
  </si>
  <si>
    <t>Total Supply (GO)</t>
  </si>
  <si>
    <t>1 billion GO tokens</t>
  </si>
  <si>
    <t>Initial FDV Target (USD)</t>
  </si>
  <si>
    <t>USD 40–60M range; 50M used as model midpoint</t>
  </si>
  <si>
    <t>Initial Token Price (USD)</t>
  </si>
  <si>
    <t>FDV / Total Supply (midpoint)</t>
  </si>
  <si>
    <t>Liquid circulating at TGE (%)</t>
  </si>
  <si>
    <t>131.75M GO liquid at TGE after airdrop vesting -&gt; USD 6.59M liquid mcap</t>
  </si>
  <si>
    <t>TGE Community Airdrop Allocation (%)</t>
  </si>
  <si>
    <t>25M GO allocated to community airdrop</t>
  </si>
  <si>
    <t>Airdrop Withdrawable at TGE (%)</t>
  </si>
  <si>
    <t>35% of airdrop allocation = 8.75M GO withdrawable at TGE</t>
  </si>
  <si>
    <t>Post-TGE Community Rewards (%)</t>
  </si>
  <si>
    <t>275M GO reserved for post-TGE campaigns, rewards, grants and community growth</t>
  </si>
  <si>
    <t>Marketing + Partnerships (%)</t>
  </si>
  <si>
    <t>100M GO — 12mo linear unlock post-TGE</t>
  </si>
  <si>
    <t>Investors (%)</t>
  </si>
  <si>
    <t>200M GO — 2yr lock, then 12mo linear</t>
  </si>
  <si>
    <t>RWA REPRESENTATION LAYER</t>
  </si>
  <si>
    <t>Glemo earns a SERVICE / REPRESENTATION fee for curating regulated RWA exposure.</t>
  </si>
  <si>
    <t>Glemo does NOT distribute yield or retain yield spread — yield flows bank→participant, outside Glemo P&amp;L.</t>
  </si>
  <si>
    <t>Service / Representation Fee Rate</t>
  </si>
  <si>
    <t>0.5% on represented volume — service fee, NOT yield capture</t>
  </si>
  <si>
    <t>Month RWA Layer Starts</t>
  </si>
  <si>
    <t>January 2027 — aligned with TGE</t>
  </si>
  <si>
    <t>Represented Volume M1 (USD)</t>
  </si>
  <si>
    <t>Conservative ramp start</t>
  </si>
  <si>
    <t>Monthly Volume Growth — Y1</t>
  </si>
  <si>
    <t>20% MoM post-launch</t>
  </si>
  <si>
    <t>Monthly Volume Growth — Y2</t>
  </si>
  <si>
    <t>8% MoM in Year 2 — market maturity</t>
  </si>
  <si>
    <t>Bank Partners — Y1</t>
  </si>
  <si>
    <t>Anchor digital bank (unnamed)</t>
  </si>
  <si>
    <t>Bank Partners — Y2</t>
  </si>
  <si>
    <t>2nd bank onboarded ~Month 15</t>
  </si>
  <si>
    <t>MARKETPLACE REVENUE (gO ECOSYSTEM)</t>
  </si>
  <si>
    <t>Marketplace Active Companies M1</t>
  </si>
  <si>
    <t>AI Agent + apps subscribers at launch</t>
  </si>
  <si>
    <t>Marketplace Co. Growth (MoM)</t>
  </si>
  <si>
    <t>12% MoM — toward 500 by Y1 end</t>
  </si>
  <si>
    <t>Avg Revenue / Company / Month (USD)</t>
  </si>
  <si>
    <t>Blended SaaS/marketplace fee per company</t>
  </si>
  <si>
    <t>Marketing + Ecosystem (USD)</t>
  </si>
  <si>
    <t>Detailed in Marketing Plan tab</t>
  </si>
  <si>
    <t>Liquidity Provision (USD)</t>
  </si>
  <si>
    <t>32.5% - DEX liquidity at TGE; pairs with 13M GO at USD 0.05</t>
  </si>
  <si>
    <t>Legal + Compliance BVI (USD)</t>
  </si>
  <si>
    <t>BVI, token docs, KYC/geofencing, RWA structure, securities review</t>
  </si>
  <si>
    <t>Technology + Audit (USD)</t>
  </si>
  <si>
    <t>SPL contract, audit, bridge, showcase architecture</t>
  </si>
  <si>
    <t>Cash Reserve / Runway Buffer (USD)</t>
  </si>
  <si>
    <t>Explicit reserve maintained while initial liquidity is set at USD 650K.</t>
  </si>
  <si>
    <t>MONTHLY OPEX</t>
  </si>
  <si>
    <t>Legal (avg/month, USD)</t>
  </si>
  <si>
    <t>Pre-TGE USD 12K; post-TGE USD 4K</t>
  </si>
  <si>
    <t>Technology (avg/month, USD)</t>
  </si>
  <si>
    <t>Pre-TGE USD 22K; post-TGE USD 9K</t>
  </si>
  <si>
    <t>Marketing (avg/month, USD)</t>
  </si>
  <si>
    <t>Ramp 10K→32K at TGE→18K Y2</t>
  </si>
  <si>
    <t>Operations + Salaries (avg/month)</t>
  </si>
  <si>
    <t>USD 200K / 24 months</t>
  </si>
  <si>
    <t>Contingency (% of opex)</t>
  </si>
  <si>
    <t>10% buffer</t>
  </si>
  <si>
    <t>GLEMO RWA Ltd (BVI)  —  Monthly P&amp;L  |  Jul 2026 – Jun 2028  |  USD</t>
  </si>
  <si>
    <t>LINE ITEM</t>
  </si>
  <si>
    <t>NOTES</t>
  </si>
  <si>
    <t>Jul-26</t>
  </si>
  <si>
    <t>Aug-26</t>
  </si>
  <si>
    <t>Sep-26</t>
  </si>
  <si>
    <t>Oct-26</t>
  </si>
  <si>
    <t>Nov-26</t>
  </si>
  <si>
    <t>Dec-26</t>
  </si>
  <si>
    <t>Jan-27</t>
  </si>
  <si>
    <t>Feb-27</t>
  </si>
  <si>
    <t>Mar-27</t>
  </si>
  <si>
    <t>Apr-27</t>
  </si>
  <si>
    <t>May-27</t>
  </si>
  <si>
    <t>Jun-27</t>
  </si>
  <si>
    <t>Jul-27</t>
  </si>
  <si>
    <t>Aug-27</t>
  </si>
  <si>
    <t>Sep-27</t>
  </si>
  <si>
    <t>Oct-27</t>
  </si>
  <si>
    <t>Nov-27</t>
  </si>
  <si>
    <t>Dec-27</t>
  </si>
  <si>
    <t>Jan-28</t>
  </si>
  <si>
    <t>Feb-28</t>
  </si>
  <si>
    <t>Mar-28</t>
  </si>
  <si>
    <t>Apr-28</t>
  </si>
  <si>
    <t>May-28</t>
  </si>
  <si>
    <t>Jun-28</t>
  </si>
  <si>
    <t>24M TOTAL</t>
  </si>
  <si>
    <t>Y1</t>
  </si>
  <si>
    <t>Y2</t>
  </si>
  <si>
    <t>PRE-TGE</t>
  </si>
  <si>
    <t>POST-TGE</t>
  </si>
  <si>
    <t>── REVENUE ──</t>
  </si>
  <si>
    <t>RWA Represented Volume (context)</t>
  </si>
  <si>
    <t>Bank-originated; shown for context</t>
  </si>
  <si>
    <t>RWA Service / Representation Fee</t>
  </si>
  <si>
    <t>0.5% service fee on represented volume</t>
  </si>
  <si>
    <t>Marketplace / SaaS Revenue</t>
  </si>
  <si>
    <t>gO ecosystem — companies × avg fee</t>
  </si>
  <si>
    <t>TOTAL REVENUE</t>
  </si>
  <si>
    <t>Capital Raised (SAFE — one-time)</t>
  </si>
  <si>
    <t>USD 2M — Month 1</t>
  </si>
  <si>
    <t>── OPERATING EXPENSES ──</t>
  </si>
  <si>
    <t>Legal + Compliance</t>
  </si>
  <si>
    <t>Pre-TGE 12K; post-TGE 4K</t>
  </si>
  <si>
    <t>Pre-TGE 22K; post-TGE 9K</t>
  </si>
  <si>
    <t>Marketing + Community</t>
  </si>
  <si>
    <t>Ramp to TGE, steady Y2</t>
  </si>
  <si>
    <t>Operations + BVI Team</t>
  </si>
  <si>
    <t>Linked from Team Plan; includes Head of Platform / Senior CTO</t>
  </si>
  <si>
    <t>Contingency (10%)</t>
  </si>
  <si>
    <t>Buffer on opex</t>
  </si>
  <si>
    <t>TOTAL OPEX</t>
  </si>
  <si>
    <t>── EBITDA &amp; CASH ──</t>
  </si>
  <si>
    <t>EBITDA</t>
  </si>
  <si>
    <t>Revenue + opex</t>
  </si>
  <si>
    <t>Liquidity Provision (TGE, one-time)</t>
  </si>
  <si>
    <t>US$650K DEX liquidity at TGE</t>
  </si>
  <si>
    <t>Net Cash Flow</t>
  </si>
  <si>
    <t>EBITDA + raise + liquidity deploy</t>
  </si>
  <si>
    <t>Cumulative Cash Balance</t>
  </si>
  <si>
    <t>Running cash</t>
  </si>
  <si>
    <t>EBITDA Margin %</t>
  </si>
  <si>
    <t>On total revenue</t>
  </si>
  <si>
    <t>Use-of-funds reserve, not operating revenue</t>
  </si>
  <si>
    <t>GLEMO gO Token - Vesting &amp; Unlock Schedule | Jul 2026 - Jun 2028</t>
  </si>
  <si>
    <t>ALLOCATION</t>
  </si>
  <si>
    <t>TOTAL TOKENS</t>
  </si>
  <si>
    <t>TGE Community Airdrop - 35% withdrawable</t>
  </si>
  <si>
    <t>DEX Liquidity</t>
  </si>
  <si>
    <t>Controlled Float / Long-Term Treasury Reserve</t>
  </si>
  <si>
    <t>Team</t>
  </si>
  <si>
    <t>Marketing + Partnerships</t>
  </si>
  <si>
    <t>Investors</t>
  </si>
  <si>
    <t>TOTAL UNLOCKED / MONTH</t>
  </si>
  <si>
    <t>=</t>
  </si>
  <si>
    <t>CUMULATIVE UNLOCKED</t>
  </si>
  <si>
    <t>% Circulating</t>
  </si>
  <si>
    <t>Airdrop vesting</t>
  </si>
  <si>
    <t>25M GO total: 35% withdrawable at TGE, 35% after 3 months, 30% after 6 months. DEX pool now uses 13M GO + US$650K stable.</t>
  </si>
  <si>
    <t>Community split</t>
  </si>
  <si>
    <t>TGE airdrop allocation is vested; 275M GO remains reserved for post-TGE campaigns/rewards.</t>
  </si>
  <si>
    <t>Controlled float</t>
  </si>
  <si>
    <t>187M GO treasury allocation: 101.666667M GO is controlled TGE float for MM/CEX, treasury and strategic programs; 85.333333M GO remains long-term reserve beyond the initial 24M model unless governance approves otherwise.</t>
  </si>
  <si>
    <t>GLEMO RWA Ltd (BVI) - Team Plan / Headcount Budget</t>
  </si>
  <si>
    <t>Scenario</t>
  </si>
  <si>
    <t>Lean core team + senior platform ownership + specialized contractors</t>
  </si>
  <si>
    <t>ROLE</t>
  </si>
  <si>
    <t>MONTHLY COST / PURPOSE</t>
  </si>
  <si>
    <t>CEO / Founder</t>
  </si>
  <si>
    <t>US$10k - fundraising, partners, token strategy</t>
  </si>
  <si>
    <t>Head of Platform / Senior CTO</t>
  </si>
  <si>
    <t>US$12k - platform architecture, AI continuity, SPL/token, audits, bank-independent rails</t>
  </si>
  <si>
    <t>Community / Growth Lead</t>
  </si>
  <si>
    <t>US$5k pre-TGE; US$6k post-TGE</t>
  </si>
  <si>
    <t>Product / Ops</t>
  </si>
  <si>
    <t>US$4k from TGE - marketplace and partner ops</t>
  </si>
  <si>
    <t>Design / Content / Launch Contractors</t>
  </si>
  <si>
    <t>US$3k Oct-27 to Dec-27; US$2k post-TGE</t>
  </si>
  <si>
    <t>Finance / Admin Support</t>
  </si>
  <si>
    <t>US$2k from TGE - reporting, back office</t>
  </si>
  <si>
    <t>TOTAL TEAM COST</t>
  </si>
  <si>
    <t>Feeds Monthly P&amp;L Operations + BVI Team</t>
  </si>
  <si>
    <t>CUMULATIVE TEAM COST</t>
  </si>
  <si>
    <t>Running total</t>
  </si>
  <si>
    <t>GOVERNANCE NOTES</t>
  </si>
  <si>
    <t>CEO salary review</t>
  </si>
  <si>
    <t>Only after TGE completed, liquidity stabilized, RWA partner live, and revenue/community KPIs achieved.</t>
  </si>
  <si>
    <t>Senior platform ownership</t>
  </si>
  <si>
    <t>Head of Platform / Senior CTO is required before TGE to own architecture, technical delivery, audit/vendor coordination, and bank-independent platform roadmap.</t>
  </si>
  <si>
    <t>GLEMO - Marketing + Ecosystem Budget Plan</t>
  </si>
  <si>
    <t>Purpose</t>
  </si>
  <si>
    <t>Convert marketing budget into community, launch credibility, ecosystem activation, and measurable TGE readiness.</t>
  </si>
  <si>
    <t>BUDGET SUMMARY</t>
  </si>
  <si>
    <t>Category</t>
  </si>
  <si>
    <t>Budget</t>
  </si>
  <si>
    <t>% of Marketing</t>
  </si>
  <si>
    <t>Timing</t>
  </si>
  <si>
    <t>Owner</t>
  </si>
  <si>
    <t>Primary KPI</t>
  </si>
  <si>
    <t>Notes</t>
  </si>
  <si>
    <t>Status</t>
  </si>
  <si>
    <t>Community Growth + Ambassadors</t>
  </si>
  <si>
    <t>Jul-26 to Jun-27</t>
  </si>
  <si>
    <t>Growth Lead</t>
  </si>
  <si>
    <t>Qualified community, engagement, ambassadors</t>
  </si>
  <si>
    <t>Community programs, moderation, local chapters, bounty-style activations</t>
  </si>
  <si>
    <t>Planned</t>
  </si>
  <si>
    <t>Content + Brand + Education</t>
  </si>
  <si>
    <t>Jul-26 to Dec-27</t>
  </si>
  <si>
    <t>CEO/Growth</t>
  </si>
  <si>
    <t>Content cadence, web traffic, subscriber growth</t>
  </si>
  <si>
    <t>RWA education, product explainers, whitepaper launch support</t>
  </si>
  <si>
    <t>Oct-26 to TGE</t>
  </si>
  <si>
    <t>Reach, earned media, qualified investor/community inbound</t>
  </si>
  <si>
    <t>Selective KOLs and PR around TGE; avoid low-quality paid shilling</t>
  </si>
  <si>
    <t>Jan-27 to Dec-27</t>
  </si>
  <si>
    <t>CTO/Product</t>
  </si>
  <si>
    <t>Integrations, apps, ecosystem usage</t>
  </si>
  <si>
    <t>Small grants tied to shipped integrations or marketplace activity</t>
  </si>
  <si>
    <t>Launch Events + Partnerships</t>
  </si>
  <si>
    <t>Dec-26 to Jun-27</t>
  </si>
  <si>
    <t>CEO</t>
  </si>
  <si>
    <t>Partner pipeline, event leads, community conversion</t>
  </si>
  <si>
    <t>TGE events, webinars, partner activations</t>
  </si>
  <si>
    <t>Performance / Retargeting Tests</t>
  </si>
  <si>
    <t>Jan-27 to Jun-27</t>
  </si>
  <si>
    <t>CAC tests, conversion, waitlist quality</t>
  </si>
  <si>
    <t>Small paid experiments only after funnel is measurable</t>
  </si>
  <si>
    <t>Controlled</t>
  </si>
  <si>
    <t>Marketing Ops + Analytics</t>
  </si>
  <si>
    <t>Jul-26 to Jun-28</t>
  </si>
  <si>
    <t>Growth/Ops</t>
  </si>
  <si>
    <t>Attribution, reporting, dashboards</t>
  </si>
  <si>
    <t>Tooling, analytics, campaign tracking</t>
  </si>
  <si>
    <t>TOTAL MARKETING BUDGET</t>
  </si>
  <si>
    <t>Budget Check vs Use of Funds</t>
  </si>
  <si>
    <t>MONTHLY DEPLOYMENT</t>
  </si>
  <si>
    <t>Month</t>
  </si>
  <si>
    <t>Community</t>
  </si>
  <si>
    <t>Content</t>
  </si>
  <si>
    <t>KOL/PR</t>
  </si>
  <si>
    <t>Grants</t>
  </si>
  <si>
    <t>Events</t>
  </si>
  <si>
    <t>Paid Tests</t>
  </si>
  <si>
    <t>Ops/Analytics</t>
  </si>
  <si>
    <t>Mar-27 to Jun-27</t>
  </si>
  <si>
    <t>Jul-27 to Jun-28</t>
  </si>
  <si>
    <t>TOTAL DEPLOYMENT</t>
  </si>
  <si>
    <t>GOVERNANCE / CONTROL</t>
  </si>
  <si>
    <t>Release rule</t>
  </si>
  <si>
    <t>Large KOL/PR, grants, and paid campaigns require milestone approval and KPI reporting.</t>
  </si>
  <si>
    <t>Quality rule</t>
  </si>
  <si>
    <t>No budget for fake volume, inorganic engagement, or misleading performance claims.</t>
  </si>
  <si>
    <t>Reporting</t>
  </si>
  <si>
    <t>Monthly spend, campaign results, and remaining budget reported against KPIs.</t>
  </si>
  <si>
    <t>Reserve discipline</t>
  </si>
  <si>
    <t>Cash reserve remains separate from marketing budget unless approved by management/investor governance.</t>
  </si>
  <si>
    <t>GLEMO - Investor Readiness Review</t>
  </si>
  <si>
    <t>Fundraising-oriented critique of the current model after tokenomics, liquidity, team, and marketing changes.</t>
  </si>
  <si>
    <t>EXECUTIVE VIEW</t>
  </si>
  <si>
    <t>Overall read</t>
  </si>
  <si>
    <t>The model is materially more investable after the changes: liquid TGE float is now lower after airdrop vesting, liquidity is larger, community airdrop is vested, and marketing spend has KPIs.</t>
  </si>
  <si>
    <t>Main remaining issue</t>
  </si>
  <si>
    <t>The current 24-month plan still has a tight cash cushion and the controlled float requires governance. Airdrop vesting reduces immediate sell pressure but should be paired with clear claim rules.</t>
  </si>
  <si>
    <t>STRENGTHS</t>
  </si>
  <si>
    <t>WHY IT HELPS FUNDRAISING</t>
  </si>
  <si>
    <t>EVIDENCE IN MODEL</t>
  </si>
  <si>
    <t>INVESTOR MESSAGE</t>
  </si>
  <si>
    <t>PRIORITY</t>
  </si>
  <si>
    <t>Clear TGE valuation math</t>
  </si>
  <si>
    <t>Investors can quickly understand FDV, price, float, and pool depth.</t>
  </si>
  <si>
    <t>US$50M FDV, US$0.05 token price, 150M TGE float.</t>
  </si>
  <si>
    <t>Valuation is explicit rather than hidden in token mechanics.</t>
  </si>
  <si>
    <t>High</t>
  </si>
  <si>
    <t>Healthier liquidity posture</t>
  </si>
  <si>
    <t>US$650k stable liquidity keeps launch depth credible while preserving more runway.</t>
  </si>
  <si>
    <t>US$1.3M total initial pool; ~19.7% of US$6.59M liquid TGE mcap.</t>
  </si>
  <si>
    <t>Liquidity is budgeted before hype, which lowers execution risk.</t>
  </si>
  <si>
    <t>Community airdrop is vested</t>
  </si>
  <si>
    <t>Only 35% of the 25M GO airdrop is withdrawable at TGE; the rest releases over 3 and 6 months.</t>
  </si>
  <si>
    <t>8.75M TGE withdrawable, 8.75M at month 3, 7.5M at month 6.</t>
  </si>
  <si>
    <t>Community incentives are meaningful but immediate sell pressure is reduced.</t>
  </si>
  <si>
    <t>Investor/team overhang is delayed</t>
  </si>
  <si>
    <t>Investors are locked for 24 months and team unlock starts later.</t>
  </si>
  <si>
    <t>Investor row has no unlock through model period; team begins Jan-28.</t>
  </si>
  <si>
    <t>Early market is less exposed to insider selling.</t>
  </si>
  <si>
    <t>Marketing plan has KPIs</t>
  </si>
  <si>
    <t>Budget is now explainable by category, timing, owner, and KPI.</t>
  </si>
  <si>
    <t>Marketing Plan tab with US$550k budget and controls.</t>
  </si>
  <si>
    <t>Spend is tied to community, content, grants, events and measurement.</t>
  </si>
  <si>
    <t>Medium</t>
  </si>
  <si>
    <t>CONCERNS / CRITIQUE</t>
  </si>
  <si>
    <t>WHY INVESTOR MAY PUSH BACK</t>
  </si>
  <si>
    <t>MODEL EVIDENCE</t>
  </si>
  <si>
    <t>RECOMMENDED ANSWER</t>
  </si>
  <si>
    <t>Cash reserve is too thin</t>
  </si>
  <si>
    <t>After US$650k liquidity and the senior platform head plan, runway must stay milestone-controlled.</t>
  </si>
  <si>
    <t>Dashboard cash reserve is US$200k; team budget includes Head of Platform / Senior CTO.</t>
  </si>
  <si>
    <t>Set a minimum cash policy and make non-core hiring/grants milestone-based.</t>
  </si>
  <si>
    <t>Controlled float needs governance</t>
  </si>
  <si>
    <t>101.7M ecosystem launch reserve at TGE could look like hidden sell pressure.</t>
  </si>
  <si>
    <t>Token Schedule row: Ecosystem Launch Reserve / Controlled Float.</t>
  </si>
  <si>
    <t>Define permitted uses: MM/CEX, treasury, grants, strategic partners; add locks/reporting.</t>
  </si>
  <si>
    <t>Community rewards still need claim rules</t>
  </si>
  <si>
    <t>Airdrop vesting helps, but post-TGE rewards can still create perceived sell pressure if unconditional.</t>
  </si>
  <si>
    <t>275M GO post-TGE rewards plus vested airdrop releases.</t>
  </si>
  <si>
    <t>Use claim-based vesting, anti-sybil rules, activity gates, and campaign-specific budgets.</t>
  </si>
  <si>
    <t>Revenue is modest versus FDV</t>
  </si>
  <si>
    <t>US$493k 24M revenue is small relative to US$50M FDV.</t>
  </si>
  <si>
    <t>Dashboard revenue summary.</t>
  </si>
  <si>
    <t>Frame token value around network/community/RWA access optionality, while showing service-fee revenue as conservative base case.</t>
  </si>
  <si>
    <t>Regulatory story must be crisp</t>
  </si>
  <si>
    <t>RWA + token + BVI can trigger securities/compliance questions.</t>
  </si>
  <si>
    <t>Legal/compliance budget and RWA notes.</t>
  </si>
  <si>
    <t>Lead with no yield capture, geofencing/KYC, service-fee model, and counsel-led structure.</t>
  </si>
  <si>
    <t>FUNDRAISING POSITIONING</t>
  </si>
  <si>
    <t>Recommended ask narrative</t>
  </si>
  <si>
    <t>US$2M funds a disciplined de-risking round: TGE, compliance, governance, liquidity, RWA proof points, and early operating traction.</t>
  </si>
  <si>
    <t>Best investor angle</t>
  </si>
  <si>
    <t>The first check buys exposure before the US$20M seed milestone, while governance and milestone gates reduce first-fund risk.</t>
  </si>
  <si>
    <t>What to say about CEO salary</t>
  </si>
  <si>
    <t>US$10k/month is runway-aligned; any increase requires TGE, revenue/community milestones, and seed financing.</t>
  </si>
  <si>
    <t>What to say about marketing</t>
  </si>
  <si>
    <t>Marketing is milestone-based GTM spend, not hype spend; budget ties to community, content, grants, events, paid tests, and analytics.</t>
  </si>
  <si>
    <t>What to say about airdrop</t>
  </si>
  <si>
    <t>25M GO is allocated to TGE community airdrop, but only 35% is withdrawable at launch; 35% vests after 3 months and 30% after 6 months.</t>
  </si>
  <si>
    <t>RECOMMENDED NEXT FIXES BEFORE INVESTOR SEND</t>
  </si>
  <si>
    <t>1</t>
  </si>
  <si>
    <t>Governance rules have been added for the 101.7M controlled launch float; next step is wallet reporting format.</t>
  </si>
  <si>
    <t>2</t>
  </si>
  <si>
    <t>Maintain the US$200k reserve policy and protect US$150k-250k through seed or tighter releases.</t>
  </si>
  <si>
    <t>3</t>
  </si>
  <si>
    <t>Community rewards should be communicated as claim-based and milestone-based, not automatic monthly emissions.</t>
  </si>
  <si>
    <t>4</t>
  </si>
  <si>
    <t>Seed Round Preview added: first round is a de-risking bridge to a US$20M seed milestone.</t>
  </si>
  <si>
    <t>5</t>
  </si>
  <si>
    <t>Prepare a one-page legal/compliance memo summary for RWA, BVI, KYC/geofencing, and no-yield-capture position.</t>
  </si>
  <si>
    <t>OPERATING INDEPENDENCE ADDENDUM</t>
  </si>
  <si>
    <t>Risk</t>
  </si>
  <si>
    <t>Investor Concern</t>
  </si>
  <si>
    <t>Model Answer</t>
  </si>
  <si>
    <t>Required Evidence</t>
  </si>
  <si>
    <t>Priority</t>
  </si>
  <si>
    <t>Bank partner exits</t>
  </si>
  <si>
    <t>RWA layer may stall if dependent on one bank.</t>
  </si>
  <si>
    <t>Glemo owns operating layer; regulated rails are replaceable via multi-provider architecture.</t>
  </si>
  <si>
    <t>Fallback provider list, legal memo, process map.</t>
  </si>
  <si>
    <t>Platform build burden</t>
  </si>
  <si>
    <t>Build roadmap, Head of Platform / Senior CTO mandate, audit plan, budget.</t>
  </si>
  <si>
    <t>Roadmap is modular: AI/brokerage/marketplace independent first; token/RWA gated by audit/legal/provider readiness.</t>
  </si>
  <si>
    <t>RWA compliance</t>
  </si>
  <si>
    <t>Token + RWA can create securities/yield concern.</t>
  </si>
  <si>
    <t>No yield capture, no token claim on RWA economics, KYC/geofencing, counsel-led rollout.</t>
  </si>
  <si>
    <t>Legal memo and jurisdiction matrix.</t>
  </si>
  <si>
    <t>Seed credibility</t>
  </si>
  <si>
    <t>US$20M seed valuation needs proof, not narrative.</t>
  </si>
  <si>
    <t>Seed only after TGE, legal memo, RWA pilot/provider pipeline, AI Agent traction, community quality.</t>
  </si>
  <si>
    <t>Milestone dashboard.</t>
  </si>
  <si>
    <t>Message to GEMNY</t>
  </si>
  <si>
    <t>GEMNY can structure a small de-risking round that creates partner-agnostic infrastructure and a cleaner seed path.</t>
  </si>
  <si>
    <t>Structured EM real estate infrastructure, not bank-dependent token launch.</t>
  </si>
  <si>
    <t>GEMNY-specific memo.</t>
  </si>
  <si>
    <t>GLEMO - Token Governance Rules</t>
  </si>
  <si>
    <t>Convert tokenomics control language into explicit, auditable rules for TGE float, airdrop vesting, community rewards, treasury use, and reporting.</t>
  </si>
  <si>
    <t>CONTROLLED FLOAT AT TGE</t>
  </si>
  <si>
    <t>Bucket</t>
  </si>
  <si>
    <t>Amount GO</t>
  </si>
  <si>
    <t>% Supply</t>
  </si>
  <si>
    <t>Permitted Use</t>
  </si>
  <si>
    <t>Lock / Constraint</t>
  </si>
  <si>
    <t>Approval</t>
  </si>
  <si>
    <t>Investor Rationale</t>
  </si>
  <si>
    <t>Initial DEX pool paired with US$650k stable</t>
  </si>
  <si>
    <t>LP lock / public wallet disclosure recommended</t>
  </si>
  <si>
    <t>Management + treasury sign-off</t>
  </si>
  <si>
    <t>Pool address and depth visible at TGE</t>
  </si>
  <si>
    <t>Creates orderly launch market</t>
  </si>
  <si>
    <t>TGE Community Airdrop - Withdrawable</t>
  </si>
  <si>
    <t>User/community airdrop claim</t>
  </si>
  <si>
    <t>35% of 25M allocation withdrawable at TGE</t>
  </si>
  <si>
    <t>Pre-approved campaign rules</t>
  </si>
  <si>
    <t>Claim dashboard and anti-sybil report</t>
  </si>
  <si>
    <t>Rewards early community while reducing day-one pressure</t>
  </si>
  <si>
    <t>TGE Community Airdrop - Vested</t>
  </si>
  <si>
    <t>Airdrop vesting balance</t>
  </si>
  <si>
    <t>35% after 3 months; 30% after 6 months</t>
  </si>
  <si>
    <t>Automated vesting contract or documented claim schedule</t>
  </si>
  <si>
    <t>Monthly vesting report</t>
  </si>
  <si>
    <t>Aligns users beyond launch</t>
  </si>
  <si>
    <t>TGE launch partners, campaigns, ecosystem activation</t>
  </si>
  <si>
    <t>No market sales without documented campaign purpose</t>
  </si>
  <si>
    <t>CEO + growth lead; &gt;US$25k equivalent needs approval</t>
  </si>
  <si>
    <t>Monthly spend/use report</t>
  </si>
  <si>
    <t>Supports GTM without uncontrolled distribution</t>
  </si>
  <si>
    <t>Ecosystem Launch Reserve / Controlled Float</t>
  </si>
  <si>
    <t>Market maker/CEX ops, treasury programs, strategic partners, grants</t>
  </si>
  <si>
    <t>Not user-withdrawable; use only under approved categories</t>
  </si>
  <si>
    <t>Two-signature approval; investor observer rights recommended</t>
  </si>
  <si>
    <t>Monthly wallet movement report</t>
  </si>
  <si>
    <t>Prevents hidden sell pressure concern</t>
  </si>
  <si>
    <t>TOTAL TGE LIQUID/CONTROLLED FLOAT</t>
  </si>
  <si>
    <t>TGE launch float target</t>
  </si>
  <si>
    <t>Liquid user float is lower after airdrop vesting</t>
  </si>
  <si>
    <t>Matches updated launch pool; liquid user float is lower after airdrop vesting</t>
  </si>
  <si>
    <t>COMMUNITY REWARDS RULES</t>
  </si>
  <si>
    <t>Rule</t>
  </si>
  <si>
    <t>Policy</t>
  </si>
  <si>
    <t>Metric / Threshold</t>
  </si>
  <si>
    <t>Max Monthly Release</t>
  </si>
  <si>
    <t>Risk Reduced</t>
  </si>
  <si>
    <t>Claim-based rewards</t>
  </si>
  <si>
    <t>Rewards are earned by verified activity, not automatically emitted</t>
  </si>
  <si>
    <t>Quest completion, referrals, product usage, retention</t>
  </si>
  <si>
    <t>Up to 25M GO budget/month; actual release can be lower</t>
  </si>
  <si>
    <t>Growth + treasury approval</t>
  </si>
  <si>
    <t>Monthly reward report</t>
  </si>
  <si>
    <t>Unused budget rolls forward or remains locked</t>
  </si>
  <si>
    <t>Reduces mechanical sell pressure</t>
  </si>
  <si>
    <t>Anti-sybil</t>
  </si>
  <si>
    <t>Airdrop/rewards require sybil filters</t>
  </si>
  <si>
    <t>Wallet age, activity quality, identity/KYC where needed</t>
  </si>
  <si>
    <t>N/A</t>
  </si>
  <si>
    <t>Growth + compliance</t>
  </si>
  <si>
    <t>Eligibility/audit summary</t>
  </si>
  <si>
    <t>Avoids fake community inflation</t>
  </si>
  <si>
    <t>Protects token quality</t>
  </si>
  <si>
    <t>Holding/vesting incentives</t>
  </si>
  <si>
    <t>Campaign rewards may include claim vesting or holding boosts</t>
  </si>
  <si>
    <t>Retention, staking/holding, product use</t>
  </si>
  <si>
    <t>Campaign-specific</t>
  </si>
  <si>
    <t>Treasury approval</t>
  </si>
  <si>
    <t>Campaign report</t>
  </si>
  <si>
    <t>Users rewarded for long-term alignment</t>
  </si>
  <si>
    <t>Improves retention</t>
  </si>
  <si>
    <t>Grant milestones</t>
  </si>
  <si>
    <t>Developer grants pay on shipped integrations</t>
  </si>
  <si>
    <t>Merged code, active users, integrations live</t>
  </si>
  <si>
    <t>Budget-specific</t>
  </si>
  <si>
    <t>CTO + treasury</t>
  </si>
  <si>
    <t>Grant milestone report</t>
  </si>
  <si>
    <t>No upfront grant dumping</t>
  </si>
  <si>
    <t>Improves capital efficiency</t>
  </si>
  <si>
    <t>TREASURY / MARKET OPERATIONS</t>
  </si>
  <si>
    <t>Trigger</t>
  </si>
  <si>
    <t>Limit</t>
  </si>
  <si>
    <t>Market maker allocation</t>
  </si>
  <si>
    <t>Tokens can be lent/allocated only under market-making agreements</t>
  </si>
  <si>
    <t>CEX/DEX liquidity needs</t>
  </si>
  <si>
    <t>Agreement-specific</t>
  </si>
  <si>
    <t>Management + treasury; investor observer recommended</t>
  </si>
  <si>
    <t>Monthly MM balance report</t>
  </si>
  <si>
    <t>No discretionary dumping</t>
  </si>
  <si>
    <t>Market integrity</t>
  </si>
  <si>
    <t>CEX/listing support</t>
  </si>
  <si>
    <t>Any CEX-related token use must be documented</t>
  </si>
  <si>
    <t>Listing, market depth, campaign</t>
  </si>
  <si>
    <t>Case by case</t>
  </si>
  <si>
    <t>Management + legal review</t>
  </si>
  <si>
    <t>Wallet movement report</t>
  </si>
  <si>
    <t>Avoids opaque exchange allocations</t>
  </si>
  <si>
    <t>Transparency</t>
  </si>
  <si>
    <t>Treasury sales</t>
  </si>
  <si>
    <t>No treasury sale in first 6 months unless emergency or board/investor approved</t>
  </si>
  <si>
    <t>Runway emergency or strategic deal</t>
  </si>
  <si>
    <t>Predefined cap</t>
  </si>
  <si>
    <t>Board/investor approval</t>
  </si>
  <si>
    <t>Post-sale disclosure</t>
  </si>
  <si>
    <t>Protects TGE price</t>
  </si>
  <si>
    <t>Supply discipline</t>
  </si>
  <si>
    <t>Wallet transparency</t>
  </si>
  <si>
    <t>Core token wallets should be labeled internally and preferably disclosed by category</t>
  </si>
  <si>
    <t>Before TGE</t>
  </si>
  <si>
    <t>All core wallets</t>
  </si>
  <si>
    <t>Treasury</t>
  </si>
  <si>
    <t>Monthly report</t>
  </si>
  <si>
    <t>Enables investor diligence</t>
  </si>
  <si>
    <t>Trust</t>
  </si>
  <si>
    <t>COMPLIANCE / COMMUNICATION RULES</t>
  </si>
  <si>
    <t>Required Before</t>
  </si>
  <si>
    <t>Evidence</t>
  </si>
  <si>
    <t>No-yield-capture language</t>
  </si>
  <si>
    <t>Marketing and docs must not imply guaranteed yield or yield distribution by Glemo</t>
  </si>
  <si>
    <t>Legal/Compliance</t>
  </si>
  <si>
    <t>Public launch</t>
  </si>
  <si>
    <t>Approved legal language</t>
  </si>
  <si>
    <t>Compliance sign-off</t>
  </si>
  <si>
    <t>Service/representation fee only</t>
  </si>
  <si>
    <t>Securities/regulatory risk</t>
  </si>
  <si>
    <t>KYC/geofencing</t>
  </si>
  <si>
    <t>Restricted jurisdictions and participant eligibility must be defined</t>
  </si>
  <si>
    <t>RWA access launch</t>
  </si>
  <si>
    <t>Policy memo and implementation</t>
  </si>
  <si>
    <t>Compliance report</t>
  </si>
  <si>
    <t>Token/community access may differ from RWA access</t>
  </si>
  <si>
    <t>Regulatory risk</t>
  </si>
  <si>
    <t>KPI reporting</t>
  </si>
  <si>
    <t>Monthly update to investors on cash, token unlocks, community, revenue, and compliance</t>
  </si>
  <si>
    <t>CEO/Ops</t>
  </si>
  <si>
    <t>Post-close monthly</t>
  </si>
  <si>
    <t>Investor update</t>
  </si>
  <si>
    <t>Monthly</t>
  </si>
  <si>
    <t>Builds trust</t>
  </si>
  <si>
    <t>Execution risk</t>
  </si>
  <si>
    <t>MINIMUM RESERVE POLICY</t>
  </si>
  <si>
    <t>Maintain minimum cash reserve before discretionary grants, paid campaigns, or new hires.</t>
  </si>
  <si>
    <t>Target</t>
  </si>
  <si>
    <t>US$150k-250k or 6 months of core burn; if below target, pause non-core spend unless approved.</t>
  </si>
  <si>
    <t>Current gap</t>
  </si>
  <si>
    <t>Model now includes US$200k explicit reserve after lowering initial liquidity to US$650k.</t>
  </si>
  <si>
    <t>GLEMO - Seed Round Preview / De-Risking Path</t>
  </si>
  <si>
    <t>Show the first investor that this US$2M round funds milestones that support a focused US$20M seed valuation milestone and a later US$100M mature-stage case.</t>
  </si>
  <si>
    <t>CURRENT ROUND</t>
  </si>
  <si>
    <t>Item</t>
  </si>
  <si>
    <t>Value</t>
  </si>
  <si>
    <t>Pre-seed / de-risking raise</t>
  </si>
  <si>
    <t>SAFE + token warrant</t>
  </si>
  <si>
    <t>Equity valuation cap</t>
  </si>
  <si>
    <t>Current round remains deliberately small</t>
  </si>
  <si>
    <t>Initial FDV target</t>
  </si>
  <si>
    <t>Token upside treated separately from equity base case</t>
  </si>
  <si>
    <t>Core objective</t>
  </si>
  <si>
    <t>Reach TGE + governance + RWA proof + operating traction</t>
  </si>
  <si>
    <t>Build the case for seed</t>
  </si>
  <si>
    <t>SEED ROUND PREVIEW</t>
  </si>
  <si>
    <t>Indicative Equity Valuation</t>
  </si>
  <si>
    <t>Indicative Token FDV</t>
  </si>
  <si>
    <t>Conservative Base</t>
  </si>
  <si>
    <t>Post-TGE + initial validation</t>
  </si>
  <si>
    <t>Token live, compliance memo, RWA LOI/pilot</t>
  </si>
  <si>
    <t>Seed extends runway after core launch risk is reduced.</t>
  </si>
  <si>
    <t>Execution/runway</t>
  </si>
  <si>
    <t>Strong Seed</t>
  </si>
  <si>
    <t>After legal/provider + traction gates</t>
  </si>
  <si>
    <t>AI Agent pipeline, RWA pilot, community retention</t>
  </si>
  <si>
    <t>US$20M becomes a credible seed milestone, not a hype valuation.</t>
  </si>
  <si>
    <t>Financing risk</t>
  </si>
  <si>
    <t>Institutional Upside</t>
  </si>
  <si>
    <t>Only if gates are materially exceeded</t>
  </si>
  <si>
    <t>RWA volume, paid clients, stronger liquidity/holders</t>
  </si>
  <si>
    <t>Upside seed only after repeatable traction is visible.</t>
  </si>
  <si>
    <t>Market/liquidity risk</t>
  </si>
  <si>
    <t>MATURE STAGE PREVIEW</t>
  </si>
  <si>
    <t>US$100M valuation case</t>
  </si>
  <si>
    <t>24-48 months</t>
  </si>
  <si>
    <t>Requires US$5M+ ARR path, multi-bank RWA, institutional liquidity, and cross-border scale.</t>
  </si>
  <si>
    <t>MILESTONES BEFORE SEED</t>
  </si>
  <si>
    <t>Milestone</t>
  </si>
  <si>
    <t>Expected Timing</t>
  </si>
  <si>
    <t>Why It Matters</t>
  </si>
  <si>
    <t>Seed Impact</t>
  </si>
  <si>
    <t>TGE completed</t>
  </si>
  <si>
    <t>Token live at controlled float and public liquidity</t>
  </si>
  <si>
    <t>Pool address, token contract, vesting schedule</t>
  </si>
  <si>
    <t>CEO/CTO</t>
  </si>
  <si>
    <t>Proves launch execution</t>
  </si>
  <si>
    <t>Raises seed credibility</t>
  </si>
  <si>
    <t>Liquidity stabilized</t>
  </si>
  <si>
    <t>US$650k stable paired; no uncontrolled treasury sales</t>
  </si>
  <si>
    <t>DEX analytics, MM report</t>
  </si>
  <si>
    <t>Treasury / Head of Platform</t>
  </si>
  <si>
    <t>Q1-Q2 2027</t>
  </si>
  <si>
    <t>Reduces token market risk</t>
  </si>
  <si>
    <t>Supports follow-on</t>
  </si>
  <si>
    <t>RWA partner live</t>
  </si>
  <si>
    <t>Anchor bank/provider workflow live</t>
  </si>
  <si>
    <t>Agreement or pilot report</t>
  </si>
  <si>
    <t>CEO/Legal</t>
  </si>
  <si>
    <t>Validates RWA representation layer</t>
  </si>
  <si>
    <t>Core seed trigger</t>
  </si>
  <si>
    <t>Compliance package</t>
  </si>
  <si>
    <t>BVI, legal memo, KYC/geofencing rules</t>
  </si>
  <si>
    <t>Counsel memo and policy docs</t>
  </si>
  <si>
    <t>Legal</t>
  </si>
  <si>
    <t>Pre-TGE</t>
  </si>
  <si>
    <t>Reduces regulatory risk</t>
  </si>
  <si>
    <t>Required diligence</t>
  </si>
  <si>
    <t>AI Agent traction</t>
  </si>
  <si>
    <t>Paid clients or signed pipeline</t>
  </si>
  <si>
    <t>Contracts, ARR, usage metrics</t>
  </si>
  <si>
    <t>Product/Growth</t>
  </si>
  <si>
    <t>Shows core revenue engine</t>
  </si>
  <si>
    <t>Supports US$20M seed</t>
  </si>
  <si>
    <t>Community quality</t>
  </si>
  <si>
    <t>Qualified community, retention, engagement</t>
  </si>
  <si>
    <t>Analytics and anti-sybil report</t>
  </si>
  <si>
    <t>Growth</t>
  </si>
  <si>
    <t>Pre/post TGE</t>
  </si>
  <si>
    <t>Reduces hype-only concern</t>
  </si>
  <si>
    <t>Improves investor confidence</t>
  </si>
  <si>
    <t>SEED USE OF FUNDS - BASE CASE US$5M</t>
  </si>
  <si>
    <t>Use</t>
  </si>
  <si>
    <t>Amount</t>
  </si>
  <si>
    <t>%</t>
  </si>
  <si>
    <t>Why It De-Risks</t>
  </si>
  <si>
    <t>Product + engineering</t>
  </si>
  <si>
    <t>AI Agent, marketplace, integrations, reporting, security</t>
  </si>
  <si>
    <t>Turns platform narrative into measurable product usage</t>
  </si>
  <si>
    <t>Compliance + regulated RWA expansion</t>
  </si>
  <si>
    <t>Legal, KYC/geofencing, partner onboarding</t>
  </si>
  <si>
    <t>Reduces regulatory and partnership risk</t>
  </si>
  <si>
    <t>Liquidity / market depth expansion</t>
  </si>
  <si>
    <t>Additional DEX/CEX depth and MM operations</t>
  </si>
  <si>
    <t>Supports larger market without thin liquidity</t>
  </si>
  <si>
    <t>Growth + ecosystem</t>
  </si>
  <si>
    <t>Community, partners, grants, events, content</t>
  </si>
  <si>
    <t>Scales demand with measured spend</t>
  </si>
  <si>
    <t>Team + operations</t>
  </si>
  <si>
    <t>Core hires and operating runway</t>
  </si>
  <si>
    <t>Improves execution capacity</t>
  </si>
  <si>
    <t>Reserve</t>
  </si>
  <si>
    <t>Runway buffer</t>
  </si>
  <si>
    <t>Reduces financing pressure</t>
  </si>
  <si>
    <t>TOTAL</t>
  </si>
  <si>
    <t>MESSAGE TO FIRST FUND</t>
  </si>
  <si>
    <t>This US$2M round is a de-risking round, designed to unlock a disciplined US$20M seed valuation milestone and a later US$100M mature-stage case only after proof points are visible.</t>
  </si>
  <si>
    <t>GLEMO - Capital Path: Small Start, Fast De-Risking, Mature Upside</t>
  </si>
  <si>
    <t>Core narrative</t>
  </si>
  <si>
    <t>Start with a disciplined US$2M de-risking round, reach a US$20M seed valuation milestone, then mature toward a US$100M institutional/growth stage as traction compounds.</t>
  </si>
  <si>
    <t>STAGE</t>
  </si>
  <si>
    <t>Capital / Valuation</t>
  </si>
  <si>
    <t>Primary Proof</t>
  </si>
  <si>
    <t>Use of Capital</t>
  </si>
  <si>
    <t>Investor Risk Removed</t>
  </si>
  <si>
    <t>What Not To Overpromise</t>
  </si>
  <si>
    <t>1. De-risking round</t>
  </si>
  <si>
    <t>Now to TGE</t>
  </si>
  <si>
    <t>US$2M SAFE | US$10-12M cap</t>
  </si>
  <si>
    <t>TGE readiness, governance, partner validation, initial liquidity</t>
  </si>
  <si>
    <t>Liquidity, compliance, team, marketing, audit</t>
  </si>
  <si>
    <t>Launch and regulatory execution risk</t>
  </si>
  <si>
    <t>Do not sell this as a growth round yet</t>
  </si>
  <si>
    <t>Current</t>
  </si>
  <si>
    <t>2. Seed milestone</t>
  </si>
  <si>
    <t>Post-TGE / 6-12 months</t>
  </si>
  <si>
    <t>Target US$20M equity valuation | US$4-6M raise</t>
  </si>
  <si>
    <t>RWA pilot live, AI Agent clients, marketplace traction, token market stable</t>
  </si>
  <si>
    <t>Product, compliance expansion, revenue scale, partner coverage</t>
  </si>
  <si>
    <t>Financing risk and first-market validation</t>
  </si>
  <si>
    <t>Do not pitch US$100M before proof points</t>
  </si>
  <si>
    <t>3. Mature institutional stage</t>
  </si>
  <si>
    <t>US$100M valuation target</t>
  </si>
  <si>
    <t>US$5M+ ARR path, multi-bank RWA, cross-border corridor scale</t>
  </si>
  <si>
    <t>International expansion, regulated RWA rails, CEX/listing depth</t>
  </si>
  <si>
    <t>Scale and institutionalization risk</t>
  </si>
  <si>
    <t>Treat as upside path, not base case guarantee</t>
  </si>
  <si>
    <t>Long-term</t>
  </si>
  <si>
    <t>MODEL MESSAGE</t>
  </si>
  <si>
    <t>Base case</t>
  </si>
  <si>
    <t>US$2M is enough to prove the operating layer, not to fully scale it.</t>
  </si>
  <si>
    <t>Seed case</t>
  </si>
  <si>
    <t>US$20M is the next credibility marker after TGE + compliance + partner traction.</t>
  </si>
  <si>
    <t>Mature case</t>
  </si>
  <si>
    <t>US$100M becomes credible only after revenue, regulated RWA pilots, liquidity discipline, and repeatable GTM are visible.</t>
  </si>
  <si>
    <t>SEED GATING METRICS</t>
  </si>
  <si>
    <t>Minimum</t>
  </si>
  <si>
    <t>Token launch quality</t>
  </si>
  <si>
    <t>TGE complete</t>
  </si>
  <si>
    <t>Stable DEX liquidity + governance reports</t>
  </si>
  <si>
    <t>Token contract, LP, wallet reporting</t>
  </si>
  <si>
    <t>Shows launch execution</t>
  </si>
  <si>
    <t>Compliance</t>
  </si>
  <si>
    <t>Legal memo</t>
  </si>
  <si>
    <t>BVI + US + Brazil policy package</t>
  </si>
  <si>
    <t>Counsel memo and geofencing/KYC plan</t>
  </si>
  <si>
    <t>Reduces RWA/token concern</t>
  </si>
  <si>
    <t>RWA partner</t>
  </si>
  <si>
    <t>LOI/pilot</t>
  </si>
  <si>
    <t>Live pilot or signed structure partner</t>
  </si>
  <si>
    <t>Agreement, pilot report, represented volume</t>
  </si>
  <si>
    <t>Validates RWA layer</t>
  </si>
  <si>
    <t>AI Agent</t>
  </si>
  <si>
    <t>Flagship proof</t>
  </si>
  <si>
    <t>20+ paid/contracted clients or equivalent pipeline</t>
  </si>
  <si>
    <t>Validates SaaS engine</t>
  </si>
  <si>
    <t>Marketplace</t>
  </si>
  <si>
    <t>8 apps live</t>
  </si>
  <si>
    <t>Active company usage and early paid revenue</t>
  </si>
  <si>
    <t>Usage/revenue dashboard</t>
  </si>
  <si>
    <t>Shows platform expansion</t>
  </si>
  <si>
    <t>Community/token</t>
  </si>
  <si>
    <t>Airdrop vesting active</t>
  </si>
  <si>
    <t>Qualified holders and retention</t>
  </si>
  <si>
    <t>Claim dashboard, anti-sybil report</t>
  </si>
  <si>
    <t>Avoids hype-only token narrative</t>
  </si>
  <si>
    <t>FINANCING STORY</t>
  </si>
  <si>
    <t>Now</t>
  </si>
  <si>
    <t>Raise US$2M to de-risk launch and compliance.</t>
  </si>
  <si>
    <t>Next</t>
  </si>
  <si>
    <t>Use those proof points to raise US$4-6M seed around a US$20M valuation milestone.</t>
  </si>
  <si>
    <t>Later</t>
  </si>
  <si>
    <t>Use seed capital to build a US$100M mature-stage case through revenue, RWA scale, and institutional liquidity.</t>
  </si>
  <si>
    <t>GEMNY-SPECIFIC ANGLE</t>
  </si>
  <si>
    <t>Positioning</t>
  </si>
  <si>
    <t>This is a structured emerging-markets real estate infrastructure opportunity, not a token-only deal.</t>
  </si>
  <si>
    <t>Why GEMNY</t>
  </si>
  <si>
    <t>GEMNY can help shape the bridge from de-risking round to structured seed/growth capital.</t>
  </si>
  <si>
    <t>Ask</t>
  </si>
  <si>
    <t>Lead or structure the US$2M de-risking round with visibility into the US$20M seed milestone.</t>
  </si>
  <si>
    <t>Investor protection</t>
  </si>
  <si>
    <t>Governance rules, token vesting, legal memo, wallet reporting, and minimum reserve policy reduce first-check risk.</t>
  </si>
  <si>
    <t>OPERATING INDEPENDENCE CHECK</t>
  </si>
  <si>
    <t>Bank dependency</t>
  </si>
  <si>
    <t>Bank partner accelerates first RWA implementation; architecture remains multi-provider.</t>
  </si>
  <si>
    <t>Glemo responsibility</t>
  </si>
  <si>
    <t>Glemo owns product, operating layer, partner workflow, token governance, reporting, and GTM.</t>
  </si>
  <si>
    <t>Fallback path</t>
  </si>
  <si>
    <t>Alternative regulated rails: custodian/trustee/FIDC manager/KYC vendor/payment provider/market maker.</t>
  </si>
  <si>
    <t>Seed condition</t>
  </si>
  <si>
    <t>Seed should require legal memo, provider pipeline, platform roadmap, and RWA process map.</t>
  </si>
  <si>
    <t>Message</t>
  </si>
  <si>
    <t>The de-risking round funds platform ownership and partner optionality, not dependence on one bank.</t>
  </si>
  <si>
    <t>GLEMO - Operating Independence / Partner-Agnostic RWA Plan</t>
  </si>
  <si>
    <t>Make platform ownership, partner dependency, and fallback execution explicit before diligence. The bank partner accelerates the first implementation but is not a single point of failure.</t>
  </si>
  <si>
    <t>OWNERSHIP MODEL</t>
  </si>
  <si>
    <t>Layer</t>
  </si>
  <si>
    <t>Owned By</t>
  </si>
  <si>
    <t>Partner Role</t>
  </si>
  <si>
    <t>Replaceability</t>
  </si>
  <si>
    <t>Evidence Needed</t>
  </si>
  <si>
    <t>Investor Risk</t>
  </si>
  <si>
    <t>Mitigation</t>
  </si>
  <si>
    <t>Operating layer</t>
  </si>
  <si>
    <t>None / integrations only</t>
  </si>
  <si>
    <t>Product roadmap, architecture, senior platform owner, team plan</t>
  </si>
  <si>
    <t>Execution risk on Glemo</t>
  </si>
  <si>
    <t>Modular build; Head of Platform / Senior CTO; audit budget; milestone roadmap</t>
  </si>
  <si>
    <t>Core responsibility; senior head budgeted</t>
  </si>
  <si>
    <t>Client systems / CRM integrations</t>
  </si>
  <si>
    <t>Production metrics, client proof</t>
  </si>
  <si>
    <t>Scale and support risk</t>
  </si>
  <si>
    <t>Repeatable onboarding playbook; enterprise contracts</t>
  </si>
  <si>
    <t>Live</t>
  </si>
  <si>
    <t>Brokerage workflow</t>
  </si>
  <si>
    <t>Builders, brokers, developers</t>
  </si>
  <si>
    <t>Medium-high</t>
  </si>
  <si>
    <t>Partner agreements, CRM/BI flow</t>
  </si>
  <si>
    <t>Partner concentration</t>
  </si>
  <si>
    <t>100+ partner network and corridor expansion</t>
  </si>
  <si>
    <t>RWA representation layer</t>
  </si>
  <si>
    <t>Glemo design + regulated providers</t>
  </si>
  <si>
    <t>Bank/custodian/trustee/FIDC/securitization rails</t>
  </si>
  <si>
    <t>Legal memo, provider term sheets, process map</t>
  </si>
  <si>
    <t>Bank dependency / regulatory risk</t>
  </si>
  <si>
    <t>Multi-provider rails; partner-agnostic architecture; fallback list</t>
  </si>
  <si>
    <t>Token layer</t>
  </si>
  <si>
    <t>Glemo/BVI issuer</t>
  </si>
  <si>
    <t>Auditor, market maker, DEX/CEX, wallet vendors</t>
  </si>
  <si>
    <t>Contract, audit, wallet policy</t>
  </si>
  <si>
    <t>Vesting, controlled float rules, LP transparency, reporting</t>
  </si>
  <si>
    <t>Compliance workflow</t>
  </si>
  <si>
    <t>Glemo + counsel</t>
  </si>
  <si>
    <t>KYC/geofencing vendors, counsel, regulated providers</t>
  </si>
  <si>
    <t>Policies, legal memo, vendor quotes</t>
  </si>
  <si>
    <t>Regulatory execution risk</t>
  </si>
  <si>
    <t>Counsel-led rollout; no-yield-capture language; jurisdiction limits</t>
  </si>
  <si>
    <t>BANK PARTNER EXIT SCENARIO</t>
  </si>
  <si>
    <t>Impact</t>
  </si>
  <si>
    <t>Timing Risk</t>
  </si>
  <si>
    <t>Financial Risk</t>
  </si>
  <si>
    <t>Required Prep</t>
  </si>
  <si>
    <t>Severity</t>
  </si>
  <si>
    <t>Anchor bank delays</t>
  </si>
  <si>
    <t>RWA pilot slips; operating layer still continues</t>
  </si>
  <si>
    <t>3-6 months</t>
  </si>
  <si>
    <t>Moderate</t>
  </si>
  <si>
    <t>Use alternative regulated rails or launch non-RWA modules first</t>
  </si>
  <si>
    <t>Provider pipeline and modular RWA roadmap</t>
  </si>
  <si>
    <t>Bank accelerates but does not define the business</t>
  </si>
  <si>
    <t>Anchor bank exits</t>
  </si>
  <si>
    <t>RWA layer must switch provider; AI Agent/brokerage/marketplace remain active</t>
  </si>
  <si>
    <t>6+ months</t>
  </si>
  <si>
    <t>Moderate-high</t>
  </si>
  <si>
    <t>Custodian/trustee/FIDC manager/securitization partner/payment provider</t>
  </si>
  <si>
    <t>Fallback provider list + legal memo</t>
  </si>
  <si>
    <t>Glemo owns demand, workflow, and distribution; regulated rails are replaceable</t>
  </si>
  <si>
    <t>Regulatory scope changes</t>
  </si>
  <si>
    <t>RWA access restricted by jurisdiction</t>
  </si>
  <si>
    <t>Variable</t>
  </si>
  <si>
    <t>Geofenced launch; service-fee model; RWA as optional module</t>
  </si>
  <si>
    <t>Legal memo and jurisdiction matrix</t>
  </si>
  <si>
    <t>Compliance-first launch protects core platform</t>
  </si>
  <si>
    <t>Token market weak</t>
  </si>
  <si>
    <t>TGE delayed or launched smaller</t>
  </si>
  <si>
    <t>Market-dependent</t>
  </si>
  <si>
    <t>Market-conditional TGE; preserve core equity story</t>
  </si>
  <si>
    <t>Token launch gates and reserve policy</t>
  </si>
  <si>
    <t>Token upside is optional, not the only value driver</t>
  </si>
  <si>
    <t>FALLBACK PROVIDER PIPELINE</t>
  </si>
  <si>
    <t>Provider Type</t>
  </si>
  <si>
    <t>Role</t>
  </si>
  <si>
    <t>Examples / Category</t>
  </si>
  <si>
    <t>Due Diligence Need</t>
  </si>
  <si>
    <t>Contract Need</t>
  </si>
  <si>
    <t>Digital bank / fintech</t>
  </si>
  <si>
    <t>Distribution, accounts, payment rails, KYC</t>
  </si>
  <si>
    <t>Primary</t>
  </si>
  <si>
    <t>Current anchor + alternatives</t>
  </si>
  <si>
    <t>LOI or partnership scope</t>
  </si>
  <si>
    <t>Pilot agreement</t>
  </si>
  <si>
    <t>In progress</t>
  </si>
  <si>
    <t>Custodian / trustee</t>
  </si>
  <si>
    <t>Asset custody or representation support</t>
  </si>
  <si>
    <t>Regulated custodian/trustee providers</t>
  </si>
  <si>
    <t>Licensing and jurisdiction review</t>
  </si>
  <si>
    <t>Term sheet</t>
  </si>
  <si>
    <t>To source</t>
  </si>
  <si>
    <t>Legal/CEO</t>
  </si>
  <si>
    <t>FIDC / securitization partner</t>
  </si>
  <si>
    <t>Brazilian regulated RWA structure</t>
  </si>
  <si>
    <t>FIDC manager / securitization specialist</t>
  </si>
  <si>
    <t>CVM/FIDC fit analysis</t>
  </si>
  <si>
    <t>Mandate letter</t>
  </si>
  <si>
    <t>KYC/geofencing vendor</t>
  </si>
  <si>
    <t>Eligibility and jurisdiction controls</t>
  </si>
  <si>
    <t>Compliance SaaS providers</t>
  </si>
  <si>
    <t>Vendor security/compliance review</t>
  </si>
  <si>
    <t>MSA</t>
  </si>
  <si>
    <t>Ops/Legal</t>
  </si>
  <si>
    <t>Market maker</t>
  </si>
  <si>
    <t>Market depth and orderly token launch</t>
  </si>
  <si>
    <t>Crypto MM with CEX/DEX experience</t>
  </si>
  <si>
    <t>Track record and terms</t>
  </si>
  <si>
    <t>MM agreement</t>
  </si>
  <si>
    <t>CEO/Treasury</t>
  </si>
  <si>
    <t>PLATFORM BUILD ROADMAP</t>
  </si>
  <si>
    <t>Phase</t>
  </si>
  <si>
    <t>Scope</t>
  </si>
  <si>
    <t>Dependency</t>
  </si>
  <si>
    <t>Budget Source</t>
  </si>
  <si>
    <t>Proof</t>
  </si>
  <si>
    <t>Gate</t>
  </si>
  <si>
    <t>Phase 1</t>
  </si>
  <si>
    <t>AI Agent + marketplace + CRM/BI workflow hardening</t>
  </si>
  <si>
    <t>Low</t>
  </si>
  <si>
    <t>Team + technology budget</t>
  </si>
  <si>
    <t>Production metrics and paid pilots</t>
  </si>
  <si>
    <t>Core platform independent of bank</t>
  </si>
  <si>
    <t>Phase 2</t>
  </si>
  <si>
    <t>Token contract, vesting/claim system, wallet reporting</t>
  </si>
  <si>
    <t>Glemo + audit vendors</t>
  </si>
  <si>
    <t>Technology + audit + compliance</t>
  </si>
  <si>
    <t>Audit, contract, wallet policy</t>
  </si>
  <si>
    <t>TGE gate</t>
  </si>
  <si>
    <t>No uncontrolled token release</t>
  </si>
  <si>
    <t>Phase 3</t>
  </si>
  <si>
    <t>RWA representation pilot</t>
  </si>
  <si>
    <t>Glemo + regulated provider</t>
  </si>
  <si>
    <t>Compliance + seed capital</t>
  </si>
  <si>
    <t>Legal memo, provider agreement, pilot report</t>
  </si>
  <si>
    <t>Seed trigger</t>
  </si>
  <si>
    <t>Provider-agnostic rails</t>
  </si>
  <si>
    <t>Phase 4</t>
  </si>
  <si>
    <t>Multi-provider RWA expansion</t>
  </si>
  <si>
    <t>Glemo + providers</t>
  </si>
  <si>
    <t>Seed round</t>
  </si>
  <si>
    <t>2+ providers, volume metrics</t>
  </si>
  <si>
    <t>Mature stage</t>
  </si>
  <si>
    <t>Reduces bank concentration</t>
  </si>
  <si>
    <t>DILIGENCE MESSAGE</t>
  </si>
  <si>
    <t>Core statement</t>
  </si>
  <si>
    <t>US$200k explicit reserve; target US$150k-250k maintained unless approved by management/investor governance.</t>
  </si>
  <si>
    <t>What this protects</t>
  </si>
  <si>
    <t>If one bank exits, the company still has AI Agent, brokerage, marketplace, token governance, and a replaceable regulated-rails strategy.</t>
  </si>
  <si>
    <t>What must be ready</t>
  </si>
  <si>
    <t>Legal memo, fallback provider list, platform roadmap, wallet policy, RWA process map, and partner responsibility matrix.</t>
  </si>
  <si>
    <t>GLEMO - GEMNY-Specific Investment Memo</t>
  </si>
  <si>
    <t>Position the opportunity for GEMNY as structured emerging-markets real estate infrastructure, not a token-only deal.</t>
  </si>
  <si>
    <t>QUESTION</t>
  </si>
  <si>
    <t>ANSWER</t>
  </si>
  <si>
    <t>EVIDENCE</t>
  </si>
  <si>
    <t>RISK</t>
  </si>
  <si>
    <t>MITIGATION</t>
  </si>
  <si>
    <t>STATUS</t>
  </si>
  <si>
    <t>Why GEMNY?</t>
  </si>
  <si>
    <t>GEMNY understands emerging-market structures, alternative instruments, and risk-mitigated capital paths.</t>
  </si>
  <si>
    <t>US$2M de-risking round with path to US$20M seed milestone and US$100M mature case.</t>
  </si>
  <si>
    <t>Deal may look early/small for GEMNY.</t>
  </si>
  <si>
    <t>Frame as structured bridge with follow-on optionality.</t>
  </si>
  <si>
    <t>Ready</t>
  </si>
  <si>
    <t>Why now?</t>
  </si>
  <si>
    <t>AI adoption, Brazil capital outflow, cross-border real estate demand, and RWA/tokenization infrastructure are converging.</t>
  </si>
  <si>
    <t>AI Agent live; brokerage GMV; partner network; RWA structure in progress.</t>
  </si>
  <si>
    <t>Too many narratives.</t>
  </si>
  <si>
    <t>Lead with operating layer; token is incentive/upside layer.</t>
  </si>
  <si>
    <t>Why US$2M?</t>
  </si>
  <si>
    <t>Funds launch de-risking: liquidity, legal/compliance, audit, team, marketing, reserve.</t>
  </si>
  <si>
    <t>Use of funds reconciles to US$2M; reserve increased to US$200k.</t>
  </si>
  <si>
    <t>Round may not fully scale company.</t>
  </si>
  <si>
    <t>Explicitly call it a de-risking round, not full growth capital.</t>
  </si>
  <si>
    <t>Why US$20M seed?</t>
  </si>
  <si>
    <t>US$20M becomes credible after TGE, legal memo, RWA rails, AI Agent traction, community quality.</t>
  </si>
  <si>
    <t>Capital Path + Seed Milestone Gates tabs.</t>
  </si>
  <si>
    <t>Valuation without proof.</t>
  </si>
  <si>
    <t>Tie seed to objective gates.</t>
  </si>
  <si>
    <t>Why US$100M later?</t>
  </si>
  <si>
    <t>Mature-stage case only after revenue, multi-provider RWA, and institutional liquidity.</t>
  </si>
  <si>
    <t>48-month outlook; token upside separate.</t>
  </si>
  <si>
    <t>Could sound promotional.</t>
  </si>
  <si>
    <t>Label as mature case, not base case.</t>
  </si>
  <si>
    <t>Main ask</t>
  </si>
  <si>
    <t>Lead/structure US$2M de-risking round with visibility into seed milestone.</t>
  </si>
  <si>
    <t>SAFE + token warrant; cap US$10-12M.</t>
  </si>
  <si>
    <t>Instrument may need customization.</t>
  </si>
  <si>
    <t>Be open to GEMNY-structured instrument.</t>
  </si>
  <si>
    <t>To discuss</t>
  </si>
  <si>
    <t>ONE-SENTENCE PITCH</t>
  </si>
  <si>
    <t>Glemo is a Brazil-originated real estate operating layer using validated AI sales infrastructure, cross-border transaction flow, and partner-agnostic regulated rails to build toward a structured US$20M seed milestone.</t>
  </si>
  <si>
    <t>WHAT GEMNY NEEDS TO BELIEVE</t>
  </si>
  <si>
    <t>Proof Required</t>
  </si>
  <si>
    <t>Current State</t>
  </si>
  <si>
    <t>Gap</t>
  </si>
  <si>
    <t>Next Artifact</t>
  </si>
  <si>
    <t>Platform ownership</t>
  </si>
  <si>
    <t>Glemo owns product/workflow/reporting</t>
  </si>
  <si>
    <t>Operating Independence tab added</t>
  </si>
  <si>
    <t>Architecture diagram needed</t>
  </si>
  <si>
    <t>Platform responsibility matrix</t>
  </si>
  <si>
    <t>Regulatory safety</t>
  </si>
  <si>
    <t>No yield capture; no token claim on RWA</t>
  </si>
  <si>
    <t>Legal summary added</t>
  </si>
  <si>
    <t>External memo needed</t>
  </si>
  <si>
    <t>Counsel memo</t>
  </si>
  <si>
    <t>Bank independence</t>
  </si>
  <si>
    <t>RWA rails replaceable</t>
  </si>
  <si>
    <t>Fallback categories added</t>
  </si>
  <si>
    <t>Provider names/LOIs needed</t>
  </si>
  <si>
    <t>Fallback provider list</t>
  </si>
  <si>
    <t>Token control</t>
  </si>
  <si>
    <t>Wallet policy and reporting</t>
  </si>
  <si>
    <t>Wallet Policy tab added</t>
  </si>
  <si>
    <t>Wallet addresses/signers needed</t>
  </si>
  <si>
    <t>Wallet control policy</t>
  </si>
  <si>
    <t>Seed path</t>
  </si>
  <si>
    <t>Objective milestone gates</t>
  </si>
  <si>
    <t>Seed Milestone Gates tab added</t>
  </si>
  <si>
    <t>Targets need owner/date confirmation</t>
  </si>
  <si>
    <t>Milestone tracker</t>
  </si>
  <si>
    <t>GLEMO - Legal / Compliance Summary for Diligence</t>
  </si>
  <si>
    <t>Summarize the intended compliance posture. This is not legal advice and should be replaced/supported by external counsel memo before close/TGE.</t>
  </si>
  <si>
    <t>AREA</t>
  </si>
  <si>
    <t>POSITION</t>
  </si>
  <si>
    <t>CURRENT MATERIAL</t>
  </si>
  <si>
    <t>OPEN GAP</t>
  </si>
  <si>
    <t>EVIDENCE NEEDED</t>
  </si>
  <si>
    <t>RWA economics</t>
  </si>
  <si>
    <t>Glemo earns service/representation fee only; no yield capture.</t>
  </si>
  <si>
    <t>Deck/model language aligned.</t>
  </si>
  <si>
    <t>External legal memo.</t>
  </si>
  <si>
    <t>Counsel memo confirming no-yield-capture structure.</t>
  </si>
  <si>
    <t>GO token</t>
  </si>
  <si>
    <t>Utility/incentive/governance layer; no claim on RWA cash flows.</t>
  </si>
  <si>
    <t>Tokenomics + governance rules.</t>
  </si>
  <si>
    <t>Token legal classification review.</t>
  </si>
  <si>
    <t>Token memo and risk factors.</t>
  </si>
  <si>
    <t>Jurisdiction control</t>
  </si>
  <si>
    <t>KYC/geofencing for RWA access; token/community access separated where needed.</t>
  </si>
  <si>
    <t>Compliance budget allocated.</t>
  </si>
  <si>
    <t>Vendor selection and jurisdiction matrix.</t>
  </si>
  <si>
    <t>KYC/geofencing policy.</t>
  </si>
  <si>
    <t>BVI issuer</t>
  </si>
  <si>
    <t>BVI entity handles token issuance framework.</t>
  </si>
  <si>
    <t>Entity structure in deck.</t>
  </si>
  <si>
    <t>Counsel confirmation.</t>
  </si>
  <si>
    <t>BVI legal memo.</t>
  </si>
  <si>
    <t>US/Reg D/S</t>
  </si>
  <si>
    <t>Potential international tranches only through compliant frameworks.</t>
  </si>
  <si>
    <t>Reg D/S language in deck.</t>
  </si>
  <si>
    <t>External US securities review.</t>
  </si>
  <si>
    <t>US counsel memo.</t>
  </si>
  <si>
    <t>Brazil/CVM/FIDC</t>
  </si>
  <si>
    <t>Brazilian RWA path may use CVM/FIDC/securitization rails where applicable.</t>
  </si>
  <si>
    <t>Operating Independence tab.</t>
  </si>
  <si>
    <t>Specific provider/legal path.</t>
  </si>
  <si>
    <t>Brazil counsel + provider term sheet.</t>
  </si>
  <si>
    <t>Marketing language</t>
  </si>
  <si>
    <t>No guaranteed yield, no investment return promise, no RWA economics claim.</t>
  </si>
  <si>
    <t>Deck cleaned; first-yields removed.</t>
  </si>
  <si>
    <t>Final legal review of deck/site/whitepaper.</t>
  </si>
  <si>
    <t>Approved communications guidelines.</t>
  </si>
  <si>
    <t>APPROVED LANGUAGE</t>
  </si>
  <si>
    <t>Glemo provides a service/representation layer for regulated RWA access.</t>
  </si>
  <si>
    <t>GO is an ecosystem incentive and governance utility token.</t>
  </si>
  <si>
    <t>RWA access is subject to KYC, geofencing, and jurisdictional restrictions.</t>
  </si>
  <si>
    <t>Avoid</t>
  </si>
  <si>
    <t>Any language implying guaranteed yield, token-holder claim on RWA cash flows, or universal access.</t>
  </si>
  <si>
    <t>PRE-CLOSE DELIVERABLES</t>
  </si>
  <si>
    <t>Deadline</t>
  </si>
  <si>
    <t>External legal memo: BVI/US/Brazil</t>
  </si>
  <si>
    <t>Before definitive docs</t>
  </si>
  <si>
    <t>To prepare</t>
  </si>
  <si>
    <t>Most important diligence item.</t>
  </si>
  <si>
    <t>RWA process map</t>
  </si>
  <si>
    <t>Show who does what.</t>
  </si>
  <si>
    <t>KYC/geofencing vendor shortlist</t>
  </si>
  <si>
    <t>Names needed from founder/network.</t>
  </si>
  <si>
    <t>Risk factors / disclaimers</t>
  </si>
  <si>
    <t>Before investor send</t>
  </si>
  <si>
    <t>Deck/site/whitepaper language.</t>
  </si>
  <si>
    <t>GLEMO - Token Wallet / Controlled Float Policy</t>
  </si>
  <si>
    <t>Convert controlled float into auditable wallet governance for diligence. Amounts are policy targets and require final counsel/treasury approval.</t>
  </si>
  <si>
    <t>WALLET / BUCKET</t>
  </si>
  <si>
    <t>Release Rule</t>
  </si>
  <si>
    <t>Signer / Approval</t>
  </si>
  <si>
    <t>DEX Liquidity Wallet</t>
  </si>
  <si>
    <t>Initial pool paired with US$650k stable</t>
  </si>
  <si>
    <t>LP deployed at TGE; LP lock/disclosure recommended</t>
  </si>
  <si>
    <t>Treasury + management</t>
  </si>
  <si>
    <t>Pool address + LP report</t>
  </si>
  <si>
    <t>Airdrop Claim Wallet</t>
  </si>
  <si>
    <t>TGE airdrop allocation</t>
  </si>
  <si>
    <t>35% TGE, 35% month 3, 30% month 6</t>
  </si>
  <si>
    <t>Campaign rules + anti-sybil</t>
  </si>
  <si>
    <t>Claim/vesting dashboard</t>
  </si>
  <si>
    <t>Community Rewards Wallet</t>
  </si>
  <si>
    <t>Campaign, usage, retention, dev/community rewards</t>
  </si>
  <si>
    <t>Claim-based; max budget does not equal automatic emission</t>
  </si>
  <si>
    <t>Monthly rewards report</t>
  </si>
  <si>
    <t>Controlled Float / Treasury Wallet</t>
  </si>
  <si>
    <t>MM/CEX ops, strategic partners, treasury programs</t>
  </si>
  <si>
    <t>No user withdrawal; no discretionary sale in first 6 months unless approved</t>
  </si>
  <si>
    <t>2-signature approval; investor observer recommended</t>
  </si>
  <si>
    <t>Long-Term Treasury Reserve</t>
  </si>
  <si>
    <t>Reserve inside the 187M treasury allocation</t>
  </si>
  <si>
    <t>Locked beyond initial 24M model unless governance approves otherwise</t>
  </si>
  <si>
    <t>Marketing + Partnerships Wallet</t>
  </si>
  <si>
    <t>Partner campaigns and ecosystem GTM</t>
  </si>
  <si>
    <t>Milestone/campaign-based</t>
  </si>
  <si>
    <t>CEO + growth; &gt;US$25k equivalent approval</t>
  </si>
  <si>
    <t>Campaign use report</t>
  </si>
  <si>
    <t>Team Wallet</t>
  </si>
  <si>
    <t>Team allocation</t>
  </si>
  <si>
    <t>4-year vest, 1-year cliff</t>
  </si>
  <si>
    <t>Vesting contract</t>
  </si>
  <si>
    <t>Vesting dashboard</t>
  </si>
  <si>
    <t>Investor Wallet</t>
  </si>
  <si>
    <t>Investor token warrant allocation</t>
  </si>
  <si>
    <t>2-year lock, then 12-month linear</t>
  </si>
  <si>
    <t>Contract + vesting</t>
  </si>
  <si>
    <t>Investor allocation report</t>
  </si>
  <si>
    <t>CONTROL RULES</t>
  </si>
  <si>
    <t>No hidden sell pressure</t>
  </si>
  <si>
    <t>Treasury/controlled float cannot be sold or transferred without documented purpose and approval.</t>
  </si>
  <si>
    <t>Wallet labeling</t>
  </si>
  <si>
    <t>Core wallets should be internally labeled before TGE and disclosed by category where commercially reasonable.</t>
  </si>
  <si>
    <t>Monthly reporting</t>
  </si>
  <si>
    <t>Investor update includes wallet balances, unlocks, transfers, campaign use, and LP depth.</t>
  </si>
  <si>
    <t>Emergency exception</t>
  </si>
  <si>
    <t>Treasury sales before month 6 require board/investor approval and post-transaction disclosure.</t>
  </si>
  <si>
    <t>OPEN INPUTS NEEDED FROM FOUNDER</t>
  </si>
  <si>
    <t>Why Needed</t>
  </si>
  <si>
    <t>Current Placeholder</t>
  </si>
  <si>
    <t>Final signer structure</t>
  </si>
  <si>
    <t>Investor will ask who controls wallets.</t>
  </si>
  <si>
    <t>Treasury + management; investor observer recommended</t>
  </si>
  <si>
    <t>Market maker names</t>
  </si>
  <si>
    <t>Controlled float use must be credible.</t>
  </si>
  <si>
    <t>CEX/listing partner status</t>
  </si>
  <si>
    <t>Avoid overstating listing certainty.</t>
  </si>
  <si>
    <t>Relationship in place / diligence needed</t>
  </si>
  <si>
    <t>Airdrop/anti-sybil vendor or method</t>
  </si>
  <si>
    <t>Airdrop quality risk.</t>
  </si>
  <si>
    <t>To define</t>
  </si>
  <si>
    <t>GLEMO - US$20M Seed Milestone Gates</t>
  </si>
  <si>
    <t>Define what must be true before pitching a US$20M seed valuation. This prevents the model from sounding promotional.</t>
  </si>
  <si>
    <t>Target for US$20M Seed</t>
  </si>
  <si>
    <t>Investor Concern Answered</t>
  </si>
  <si>
    <t>Legal/compliance</t>
  </si>
  <si>
    <t>External legal memo drafted</t>
  </si>
  <si>
    <t>BVI/US/Brazil memo + KYC/geofencing policy approved</t>
  </si>
  <si>
    <t>Counsel memo, jurisdiction matrix</t>
  </si>
  <si>
    <t>RWA/token regulatory risk</t>
  </si>
  <si>
    <t>Partner rails</t>
  </si>
  <si>
    <t>1 anchor + fallback categories</t>
  </si>
  <si>
    <t>1 active rail + 2 fallback provider discussions/LOIs</t>
  </si>
  <si>
    <t>LOI, term sheet, process map</t>
  </si>
  <si>
    <t>To confirm</t>
  </si>
  <si>
    <t>Single-bank dependency</t>
  </si>
  <si>
    <t>Architecture, roadmap, senior technical owner</t>
  </si>
  <si>
    <t>MVP operating layer independent of bank rails with Head of Platform / Senior CTO accountable</t>
  </si>
  <si>
    <t>Architecture diagram, product roadmap, signed senior technical mandate</t>
  </si>
  <si>
    <t>CEO / Head of Platform</t>
  </si>
  <si>
    <t>To prepare; role budgeted</t>
  </si>
  <si>
    <t>Token launch</t>
  </si>
  <si>
    <t>Audit + vesting + wallet policy</t>
  </si>
  <si>
    <t>TGE complete with US$650k stable pool and reporting</t>
  </si>
  <si>
    <t>Contract, audit, LP, wallet report</t>
  </si>
  <si>
    <t>CTO/Treasury</t>
  </si>
  <si>
    <t>TGE</t>
  </si>
  <si>
    <t>Token market integrity</t>
  </si>
  <si>
    <t>20+ paid/contracted clients or equivalent signed pipeline</t>
  </si>
  <si>
    <t>Contracts, ARR, usage data</t>
  </si>
  <si>
    <t>Growth/Product</t>
  </si>
  <si>
    <t>6-12M</t>
  </si>
  <si>
    <t>Revenue credibility</t>
  </si>
  <si>
    <t>Brokerage traction</t>
  </si>
  <si>
    <t>Current GMV proof</t>
  </si>
  <si>
    <t>Repeatable corridor conversion with active partner pipeline</t>
  </si>
  <si>
    <t>GMV, commission, CRM/BI report</t>
  </si>
  <si>
    <t>Non-token value driver</t>
  </si>
  <si>
    <t>Marketplace traction</t>
  </si>
  <si>
    <t>Active companies + early recurring revenue</t>
  </si>
  <si>
    <t>Platform expansion</t>
  </si>
  <si>
    <t>Qualified holders, retention, anti-sybil report</t>
  </si>
  <si>
    <t>Claim dashboard, holder analytics</t>
  </si>
  <si>
    <t>Post-TGE</t>
  </si>
  <si>
    <t>Hype-only concern</t>
  </si>
  <si>
    <t>Cash discipline</t>
  </si>
  <si>
    <t>US$200k reserve</t>
  </si>
  <si>
    <t>Minimum reserve policy maintained</t>
  </si>
  <si>
    <t>Monthly cash report</t>
  </si>
  <si>
    <t>Ops/Finance</t>
  </si>
  <si>
    <t>Runway risk</t>
  </si>
  <si>
    <t>US$100M MATURE CASE REQUIREMENTS</t>
  </si>
  <si>
    <t>ARR / revenue</t>
  </si>
  <si>
    <t>US$5M+ ARR path</t>
  </si>
  <si>
    <t>Repeatable revenue engines, not one-off GMV</t>
  </si>
  <si>
    <t>Financial dashboard</t>
  </si>
  <si>
    <t>CEO/Finance</t>
  </si>
  <si>
    <t>24-48M</t>
  </si>
  <si>
    <t>Valuation support</t>
  </si>
  <si>
    <t>RWA scale</t>
  </si>
  <si>
    <t>Pilot live</t>
  </si>
  <si>
    <t>Multi-provider rails + represented volume growth</t>
  </si>
  <si>
    <t>Provider reports, volume dashboard</t>
  </si>
  <si>
    <t>RWA credibility</t>
  </si>
  <si>
    <t>Liquidity / market</t>
  </si>
  <si>
    <t>Stable DEX</t>
  </si>
  <si>
    <t>Institutional market depth and qualified holder base</t>
  </si>
  <si>
    <t>MM reports, holder quality</t>
  </si>
  <si>
    <t>Token quality</t>
  </si>
  <si>
    <t>Governance</t>
  </si>
  <si>
    <t>Wallet reporting</t>
  </si>
  <si>
    <t>Auditable unlocks, treasury policy, investor reporting cadence</t>
  </si>
  <si>
    <t>Monthly reports</t>
  </si>
  <si>
    <t>Treasury/Ops</t>
  </si>
  <si>
    <t>Ongoing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</si>
</sst>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2" formatCode="_-&quot;$&quot;\ * #,##0_-;\-&quot;$&quot;\ * #,##0_-;_-&quot;$&quot;\ * &quot;-&quot;_-;_-@_-"/>
    <numFmt numFmtId="41" formatCode="_-* #,##0_-;\-* #,##0_-;_-* &quot;-&quot;_-;_-@_-"/>
    <numFmt numFmtId="44" formatCode="_-&quot;$&quot;\ * #,##0.00_-;\-&quot;$&quot;\ * #,##0.00_-;_-&quot;$&quot;\ * &quot;-&quot;??_-;_-@_-"/>
    <numFmt numFmtId="43" formatCode="_-* #,##0.00_-;\-* #,##0.00_-;_-* &quot;-&quot;??_-;_-@_-"/>
    <numFmt numFmtId="168" formatCode="\$#,##0"/>
    <numFmt numFmtId="169" formatCode="0.0%"/>
  </numFmts>
  <fonts count="9" x14ac:knownFonts="1">
    <font>
      <sz val="11"/>
      <color theme="1"/>
      <name val="Calibri"/>
    </font>
    <font>
      <sz val="10"/>
      <name val="Arial"/>
      <family val="2"/>
    </font>
    <font>
      <i/>
      <sz val="7"/>
      <color rgb="FF6B7A90"/>
      <name val="Arial"/>
      <family val="2"/>
    </font>
    <font>
      <b/>
      <sz val="9"/>
      <color rgb="FF6B7A90"/>
      <name val="Arial"/>
      <family val="2"/>
    </font>
    <font>
      <b/>
      <sz val="14"/>
      <color rgb="FFFFFFFF"/>
      <name val="Calibri"/>
      <family val="2"/>
    </font>
    <font>
      <i/>
      <sz val="10"/>
      <color rgb="FFF2DB78"/>
      <name val="Calibri"/>
      <family val="2"/>
    </font>
    <font>
      <b/>
      <sz val="10"/>
      <color rgb="FFFFFFFF"/>
      <name val="Calibri"/>
      <family val="2"/>
    </font>
    <font>
      <sz val="10"/>
      <color rgb="FF1F2937"/>
      <name val="Calibri"/>
      <family val="2"/>
    </font>
    <font>
      <b/>
      <sz val="10"/>
      <color rgb="FF1F2937"/>
      <name val="Calibri"/>
      <family val="2"/>
    </font>
  </fonts>
  <fills count="14">
    <fill>
      <patternFill patternType="none"/>
    </fill>
    <fill>
      <patternFill patternType="gray125"/>
    </fill>
    <fill>
      <patternFill patternType="solid">
        <fgColor rgb="FF0D1E3A"/>
      </patternFill>
    </fill>
    <fill>
      <patternFill patternType="solid">
        <fgColor rgb="FFEAF0FF"/>
      </patternFill>
    </fill>
    <fill>
      <patternFill patternType="solid">
        <fgColor rgb="FF3A4A62"/>
      </patternFill>
    </fill>
    <fill>
      <patternFill patternType="solid">
        <fgColor rgb="FF1A3A5A"/>
      </patternFill>
    </fill>
    <fill>
      <patternFill patternType="solid">
        <fgColor rgb="FFF2F4F7"/>
      </patternFill>
    </fill>
    <fill>
      <patternFill patternType="solid">
        <fgColor rgb="FFE2E6EC"/>
      </patternFill>
    </fill>
    <fill>
      <patternFill patternType="solid">
        <fgColor rgb="FFE8F5EE"/>
      </patternFill>
    </fill>
    <fill>
      <patternFill patternType="solid">
        <fgColor rgb="FF0B1F3A"/>
      </patternFill>
    </fill>
    <fill>
      <patternFill patternType="solid">
        <fgColor rgb="FF071226"/>
      </patternFill>
    </fill>
    <fill>
      <patternFill patternType="solid">
        <fgColor rgb="FF0D1A31"/>
      </patternFill>
    </fill>
    <fill>
      <patternFill patternType="solid">
        <fgColor rgb="FF12345A"/>
      </patternFill>
    </fill>
    <fill>
      <patternFill patternType="solid">
        <fgColor rgb="FFEAF0FA"/>
      </patternFill>
    </fill>
  </fills>
  <borders count="5">
    <border>
      <left/>
      <right/>
      <top/>
      <bottom/>
      <diagonal/>
    </border>
    <border>
      <left style="thin">
        <color rgb="FFD7DEE8"/>
      </left>
      <right style="thin">
        <color rgb="FFD7DEE8"/>
      </right>
      <top style="thin">
        <color rgb="FFD7DEE8"/>
      </top>
      <bottom style="thin">
        <color rgb="FFD7DEE8"/>
      </bottom>
      <diagonal/>
    </border>
    <border>
      <left/>
      <right/>
      <top style="medium">
        <color rgb="FFD9B83F"/>
      </top>
      <bottom style="thin">
        <color rgb="FFD7DEE8"/>
      </bottom>
      <diagonal/>
    </border>
    <border>
      <left/>
      <right/>
      <top style="thin">
        <color rgb="FFD7DEE8"/>
      </top>
      <bottom style="thin">
        <color rgb="FFD7DEE8"/>
      </bottom>
      <diagonal/>
    </border>
    <border>
      <left/>
      <right style="thin">
        <color rgb="FFD7DEE8"/>
      </right>
      <top style="thin">
        <color rgb="FFD7DEE8"/>
      </top>
      <bottom style="thin">
        <color rgb="FFD7DEE8"/>
      </bottom>
      <diagonal/>
    </border>
  </borders>
  <cellStyleXfs count="6">
    <xf numFmtId="0" fontId="0" fillId="0" borderId="0"/>
    <xf numFmtId="43" fontId="1" fillId="0" borderId="0"/>
    <xf numFmtId="41" fontId="1" fillId="0" borderId="0"/>
    <xf numFmtId="44" fontId="1" fillId="0" borderId="0"/>
    <xf numFmtId="42" fontId="1" fillId="0" borderId="0"/>
    <xf numFmtId="9" fontId="1" fillId="0" borderId="0"/>
  </cellStyleXfs>
  <cellXfs count="46">
    <xf numFmtId="0" fontId="0" fillId="0" borderId="0" xfId="0"/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10" borderId="0" xfId="0" applyFont="1" applyFill="1" applyAlignment="1">
      <alignment vertical="center"/>
    </xf>
    <xf numFmtId="0" fontId="5" fillId="11" borderId="1" xfId="0" applyFont="1" applyFill="1" applyBorder="1" applyAlignment="1">
      <alignment vertical="top" wrapText="1"/>
    </xf>
    <xf numFmtId="0" fontId="6" fillId="12" borderId="0" xfId="0" applyFont="1" applyFill="1" applyAlignment="1">
      <alignment vertical="center"/>
    </xf>
    <xf numFmtId="0" fontId="7" fillId="0" borderId="1" xfId="0" applyFont="1" applyBorder="1" applyAlignment="1">
      <alignment vertical="top" wrapText="1"/>
    </xf>
    <xf numFmtId="3" fontId="7" fillId="3" borderId="1" xfId="0" applyNumberFormat="1" applyFont="1" applyFill="1" applyBorder="1" applyAlignment="1">
      <alignment horizontal="right" vertical="top"/>
    </xf>
    <xf numFmtId="168" fontId="7" fillId="3" borderId="1" xfId="0" applyNumberFormat="1" applyFont="1" applyFill="1" applyBorder="1" applyAlignment="1">
      <alignment horizontal="right" vertical="top"/>
    </xf>
    <xf numFmtId="169" fontId="7" fillId="3" borderId="1" xfId="0" applyNumberFormat="1" applyFont="1" applyFill="1" applyBorder="1" applyAlignment="1">
      <alignment horizontal="right" vertical="top"/>
    </xf>
    <xf numFmtId="0" fontId="8" fillId="13" borderId="1" xfId="0" applyFont="1" applyFill="1" applyBorder="1" applyAlignment="1">
      <alignment vertical="top" wrapText="1"/>
    </xf>
    <xf numFmtId="3" fontId="8" fillId="13" borderId="1" xfId="0" applyNumberFormat="1" applyFont="1" applyFill="1" applyBorder="1" applyAlignment="1">
      <alignment horizontal="right" vertical="top"/>
    </xf>
    <xf numFmtId="0" fontId="7" fillId="4" borderId="1" xfId="0" applyFont="1" applyFill="1" applyBorder="1" applyAlignment="1">
      <alignment vertical="top" wrapText="1"/>
    </xf>
    <xf numFmtId="0" fontId="7" fillId="5" borderId="1" xfId="0" applyFont="1" applyFill="1" applyBorder="1" applyAlignment="1">
      <alignment vertical="top" wrapText="1"/>
    </xf>
    <xf numFmtId="3" fontId="7" fillId="0" borderId="1" xfId="0" applyNumberFormat="1" applyFont="1" applyBorder="1" applyAlignment="1">
      <alignment horizontal="right" vertical="top"/>
    </xf>
    <xf numFmtId="3" fontId="7" fillId="6" borderId="1" xfId="0" applyNumberFormat="1" applyFont="1" applyFill="1" applyBorder="1" applyAlignment="1">
      <alignment horizontal="right" vertical="top"/>
    </xf>
    <xf numFmtId="168" fontId="7" fillId="0" borderId="1" xfId="0" applyNumberFormat="1" applyFont="1" applyBorder="1" applyAlignment="1">
      <alignment horizontal="right" vertical="top"/>
    </xf>
    <xf numFmtId="168" fontId="7" fillId="6" borderId="1" xfId="0" applyNumberFormat="1" applyFont="1" applyFill="1" applyBorder="1" applyAlignment="1">
      <alignment horizontal="right" vertical="top"/>
    </xf>
    <xf numFmtId="168" fontId="8" fillId="13" borderId="1" xfId="0" applyNumberFormat="1" applyFont="1" applyFill="1" applyBorder="1" applyAlignment="1">
      <alignment horizontal="right" vertical="top"/>
    </xf>
    <xf numFmtId="169" fontId="7" fillId="0" borderId="1" xfId="0" applyNumberFormat="1" applyFont="1" applyBorder="1" applyAlignment="1">
      <alignment horizontal="right" vertical="top"/>
    </xf>
    <xf numFmtId="169" fontId="7" fillId="6" borderId="1" xfId="0" applyNumberFormat="1" applyFont="1" applyFill="1" applyBorder="1" applyAlignment="1">
      <alignment horizontal="right" vertical="top"/>
    </xf>
    <xf numFmtId="0" fontId="7" fillId="7" borderId="1" xfId="0" applyFont="1" applyFill="1" applyBorder="1" applyAlignment="1">
      <alignment vertical="top" wrapText="1"/>
    </xf>
    <xf numFmtId="3" fontId="7" fillId="7" borderId="1" xfId="0" applyNumberFormat="1" applyFont="1" applyFill="1" applyBorder="1" applyAlignment="1">
      <alignment horizontal="right" vertical="top"/>
    </xf>
    <xf numFmtId="168" fontId="7" fillId="7" borderId="1" xfId="0" applyNumberFormat="1" applyFont="1" applyFill="1" applyBorder="1" applyAlignment="1">
      <alignment horizontal="right" vertical="top"/>
    </xf>
    <xf numFmtId="0" fontId="7" fillId="8" borderId="1" xfId="0" applyFont="1" applyFill="1" applyBorder="1" applyAlignment="1">
      <alignment vertical="top" wrapText="1"/>
    </xf>
    <xf numFmtId="168" fontId="7" fillId="8" borderId="1" xfId="0" applyNumberFormat="1" applyFont="1" applyFill="1" applyBorder="1" applyAlignment="1">
      <alignment horizontal="right" vertical="top"/>
    </xf>
    <xf numFmtId="0" fontId="6" fillId="11" borderId="2" xfId="0" applyFont="1" applyFill="1" applyBorder="1" applyAlignment="1">
      <alignment vertical="center" wrapText="1"/>
    </xf>
    <xf numFmtId="0" fontId="7" fillId="9" borderId="1" xfId="0" applyFont="1" applyFill="1" applyBorder="1" applyAlignment="1">
      <alignment vertical="top" wrapText="1"/>
    </xf>
    <xf numFmtId="0" fontId="4" fillId="10" borderId="1" xfId="0" applyFont="1" applyFill="1" applyBorder="1" applyAlignment="1">
      <alignment vertical="center"/>
    </xf>
    <xf numFmtId="0" fontId="6" fillId="10" borderId="1" xfId="0" applyFont="1" applyFill="1" applyBorder="1" applyAlignment="1">
      <alignment vertical="center" wrapText="1"/>
    </xf>
    <xf numFmtId="0" fontId="6" fillId="10" borderId="0" xfId="0" applyFont="1" applyFill="1" applyAlignment="1">
      <alignment vertical="center" wrapText="1"/>
    </xf>
    <xf numFmtId="168" fontId="6" fillId="10" borderId="1" xfId="0" applyNumberFormat="1" applyFont="1" applyFill="1" applyBorder="1" applyAlignment="1">
      <alignment vertical="center" wrapText="1"/>
    </xf>
    <xf numFmtId="0" fontId="6" fillId="12" borderId="1" xfId="0" applyFont="1" applyFill="1" applyBorder="1" applyAlignment="1">
      <alignment vertical="center"/>
    </xf>
    <xf numFmtId="168" fontId="7" fillId="0" borderId="1" xfId="0" applyNumberFormat="1" applyFont="1" applyBorder="1" applyAlignment="1">
      <alignment vertical="top" wrapText="1"/>
    </xf>
    <xf numFmtId="3" fontId="7" fillId="0" borderId="1" xfId="0" applyNumberFormat="1" applyFont="1" applyBorder="1" applyAlignment="1">
      <alignment vertical="top" wrapText="1"/>
    </xf>
    <xf numFmtId="169" fontId="7" fillId="0" borderId="1" xfId="0" applyNumberFormat="1" applyFont="1" applyBorder="1" applyAlignment="1">
      <alignment vertical="top" wrapText="1"/>
    </xf>
    <xf numFmtId="169" fontId="8" fillId="13" borderId="1" xfId="0" applyNumberFormat="1" applyFont="1" applyFill="1" applyBorder="1" applyAlignment="1">
      <alignment vertical="top" wrapText="1"/>
    </xf>
    <xf numFmtId="169" fontId="6" fillId="10" borderId="1" xfId="0" applyNumberFormat="1" applyFont="1" applyFill="1" applyBorder="1" applyAlignment="1">
      <alignment vertical="center" wrapText="1"/>
    </xf>
    <xf numFmtId="0" fontId="7" fillId="0" borderId="1" xfId="0" applyFont="1" applyBorder="1" applyAlignment="1">
      <alignment vertical="top" wrapText="1"/>
    </xf>
    <xf numFmtId="0" fontId="0" fillId="0" borderId="4" xfId="0" applyBorder="1"/>
    <xf numFmtId="0" fontId="0" fillId="0" borderId="3" xfId="0" applyBorder="1"/>
    <xf numFmtId="0" fontId="4" fillId="10" borderId="1" xfId="0" applyFont="1" applyFill="1" applyBorder="1" applyAlignment="1">
      <alignment vertical="center"/>
    </xf>
    <xf numFmtId="0" fontId="6" fillId="10" borderId="1" xfId="0" applyFont="1" applyFill="1" applyBorder="1" applyAlignment="1">
      <alignment vertical="center" wrapText="1"/>
    </xf>
    <xf numFmtId="0" fontId="6" fillId="12" borderId="1" xfId="0" applyFont="1" applyFill="1" applyBorder="1" applyAlignment="1">
      <alignment vertical="center"/>
    </xf>
    <xf numFmtId="0" fontId="5" fillId="11" borderId="1" xfId="0" applyFont="1" applyFill="1" applyBorder="1" applyAlignment="1">
      <alignment vertical="top" wrapText="1"/>
    </xf>
    <xf numFmtId="0" fontId="7" fillId="2" borderId="1" xfId="0" applyFont="1" applyFill="1" applyBorder="1" applyAlignment="1">
      <alignment vertical="top" wrapText="1"/>
    </xf>
  </cellXfs>
  <cellStyles count="6">
    <cellStyle name="Comma" xfId="1" xr:uid="{00000000-0005-0000-0000-000001000000}"/>
    <cellStyle name="Comma [0]" xfId="2" xr:uid="{00000000-0005-0000-0000-000002000000}"/>
    <cellStyle name="Currency" xfId="3" xr:uid="{00000000-0005-0000-0000-000003000000}"/>
    <cellStyle name="Currency [0]" xfId="4" xr:uid="{00000000-0005-0000-0000-000004000000}"/>
    <cellStyle name="Normal" xfId="0" builtinId="0"/>
    <cellStyle name="Percent" xfId="5" xr:uid="{00000000-0005-0000-0000-000005000000}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CC"/>
      <rgbColor rgb="FFFFFF00"/>
      <rgbColor rgb="FFFF00FF"/>
      <rgbColor rgb="FF00FFFF"/>
      <rgbColor rgb="FF800000"/>
      <rgbColor rgb="FF008000"/>
      <rgbColor rgb="FF000080"/>
      <rgbColor rgb="FFB8962E"/>
      <rgbColor rgb="FF800080"/>
      <rgbColor rgb="FF1A6B4A"/>
      <rgbColor rgb="FFC0C0C0"/>
      <rgbColor rgb="FF6B7A90"/>
      <rgbColor rgb="FF9999FF"/>
      <rgbColor rgb="FF993366"/>
      <rgbColor rgb="FFF2F4F7"/>
      <rgbColor rgb="FFE8F5EE"/>
      <rgbColor rgb="FF660066"/>
      <rgbColor rgb="FFFF8080"/>
      <rgbColor rgb="FF0066CC"/>
      <rgbColor rgb="FFE2E6EC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EAF0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1A3A5A"/>
      <rgbColor rgb="FF339966"/>
      <rgbColor rgb="FF0D1E3A"/>
      <rgbColor rgb="FF1A1A2E"/>
      <rgbColor rgb="FF8B2020"/>
      <rgbColor rgb="FF993366"/>
      <rgbColor rgb="FF3A4A62"/>
      <rgbColor rgb="FF2A3A52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prstDash val="solid"/>
        </a:ln>
        <a:ln w="25400">
          <a:prstDash val="solid"/>
        </a:ln>
        <a:ln w="3810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D9B83F"/>
    <pageSetUpPr fitToPage="1"/>
  </sheetPr>
  <dimension ref="A1:G47"/>
  <sheetViews>
    <sheetView showGridLines="0" tabSelected="1" zoomScale="85" workbookViewId="0">
      <pane ySplit="2" topLeftCell="A3" activePane="bottomLeft" state="frozen"/>
      <selection pane="bottomLeft" sqref="A1:C1"/>
    </sheetView>
  </sheetViews>
  <sheetFormatPr baseColWidth="10" defaultColWidth="8.6640625" defaultRowHeight="15" x14ac:dyDescent="0.2"/>
  <cols>
    <col min="1" max="1" width="28" customWidth="1"/>
    <col min="2" max="2" width="18" customWidth="1"/>
    <col min="3" max="3" width="34" customWidth="1"/>
    <col min="4" max="4" width="4" customWidth="1"/>
    <col min="5" max="5" width="28" customWidth="1"/>
    <col min="6" max="6" width="18" customWidth="1"/>
    <col min="7" max="7" width="34" customWidth="1"/>
  </cols>
  <sheetData>
    <row r="1" spans="1:7" ht="30" customHeight="1" x14ac:dyDescent="0.2">
      <c r="A1" s="41" t="s">
        <v>0</v>
      </c>
      <c r="B1" s="40"/>
      <c r="C1" s="39"/>
      <c r="D1" s="3"/>
      <c r="E1" s="3"/>
      <c r="F1" s="3"/>
      <c r="G1" s="3"/>
    </row>
    <row r="2" spans="1:7" ht="22" customHeight="1" x14ac:dyDescent="0.2">
      <c r="A2" s="42" t="s">
        <v>1</v>
      </c>
      <c r="B2" s="40"/>
      <c r="C2" s="39"/>
      <c r="D2" s="30"/>
      <c r="E2" s="29" t="s">
        <v>2</v>
      </c>
      <c r="F2" s="30"/>
      <c r="G2" s="30"/>
    </row>
    <row r="3" spans="1:7" ht="15" customHeight="1" x14ac:dyDescent="0.2">
      <c r="A3" s="6" t="s">
        <v>3</v>
      </c>
      <c r="B3" s="16">
        <v>2000000</v>
      </c>
      <c r="C3" s="6" t="s">
        <v>4</v>
      </c>
      <c r="E3" s="6" t="s">
        <v>5</v>
      </c>
      <c r="F3" s="14">
        <v>131750000</v>
      </c>
      <c r="G3" s="6" t="s">
        <v>6</v>
      </c>
    </row>
    <row r="4" spans="1:7" ht="34" customHeight="1" x14ac:dyDescent="0.2">
      <c r="A4" s="6" t="s">
        <v>7</v>
      </c>
      <c r="B4" s="6" t="s">
        <v>4</v>
      </c>
      <c r="C4" s="6" t="s">
        <v>8</v>
      </c>
      <c r="E4" s="6" t="s">
        <v>9</v>
      </c>
      <c r="F4" s="16">
        <v>6587500</v>
      </c>
      <c r="G4" s="6" t="s">
        <v>10</v>
      </c>
    </row>
    <row r="5" spans="1:7" ht="34" customHeight="1" x14ac:dyDescent="0.2">
      <c r="A5" s="6" t="s">
        <v>11</v>
      </c>
      <c r="B5" s="33" t="s">
        <v>12</v>
      </c>
      <c r="C5" s="6" t="s">
        <v>13</v>
      </c>
      <c r="E5" s="6" t="s">
        <v>14</v>
      </c>
      <c r="F5" s="16">
        <v>650000</v>
      </c>
      <c r="G5" s="6" t="s">
        <v>15</v>
      </c>
    </row>
    <row r="6" spans="1:7" ht="34" customHeight="1" x14ac:dyDescent="0.2">
      <c r="A6" s="6" t="s">
        <v>16</v>
      </c>
      <c r="B6" s="6" t="s">
        <v>17</v>
      </c>
      <c r="C6" s="6" t="s">
        <v>18</v>
      </c>
      <c r="E6" s="6" t="s">
        <v>19</v>
      </c>
      <c r="F6" s="14">
        <v>13000000</v>
      </c>
      <c r="G6" s="6" t="s">
        <v>20</v>
      </c>
    </row>
    <row r="7" spans="1:7" ht="34" customHeight="1" x14ac:dyDescent="0.2">
      <c r="A7" s="6" t="s">
        <v>21</v>
      </c>
      <c r="B7" s="6" t="s">
        <v>22</v>
      </c>
      <c r="C7" s="6" t="s">
        <v>23</v>
      </c>
      <c r="E7" s="6" t="s">
        <v>24</v>
      </c>
      <c r="F7" s="16">
        <v>1300000</v>
      </c>
      <c r="G7" s="6" t="s">
        <v>25</v>
      </c>
    </row>
    <row r="8" spans="1:7" ht="34" customHeight="1" x14ac:dyDescent="0.2">
      <c r="A8" s="6" t="s">
        <v>26</v>
      </c>
      <c r="B8" s="6" t="s">
        <v>27</v>
      </c>
      <c r="C8" s="6" t="s">
        <v>28</v>
      </c>
      <c r="E8" s="6" t="s">
        <v>29</v>
      </c>
      <c r="F8" s="19">
        <v>0.19734345351043639</v>
      </c>
      <c r="G8" s="6" t="s">
        <v>30</v>
      </c>
    </row>
    <row r="9" spans="1:7" ht="34" customHeight="1" x14ac:dyDescent="0.2"/>
    <row r="10" spans="1:7" ht="34" customHeight="1" x14ac:dyDescent="0.2">
      <c r="A10" s="29" t="s">
        <v>31</v>
      </c>
      <c r="B10" s="30"/>
      <c r="C10" s="30"/>
      <c r="D10" s="30"/>
      <c r="E10" s="29" t="s">
        <v>32</v>
      </c>
      <c r="F10" s="30"/>
      <c r="G10" s="30"/>
    </row>
    <row r="11" spans="1:7" ht="34" customHeight="1" x14ac:dyDescent="0.2">
      <c r="A11" s="10" t="s">
        <v>33</v>
      </c>
      <c r="B11" s="11">
        <v>1000000000</v>
      </c>
      <c r="C11" s="10" t="s">
        <v>34</v>
      </c>
      <c r="E11" s="10" t="s">
        <v>35</v>
      </c>
      <c r="F11" s="11">
        <v>10000</v>
      </c>
      <c r="G11" s="10" t="s">
        <v>36</v>
      </c>
    </row>
    <row r="12" spans="1:7" ht="34" customHeight="1" x14ac:dyDescent="0.2">
      <c r="A12" s="6" t="s">
        <v>37</v>
      </c>
      <c r="B12" s="6" t="s">
        <v>38</v>
      </c>
      <c r="C12" s="6" t="s">
        <v>39</v>
      </c>
      <c r="E12" s="6" t="s">
        <v>40</v>
      </c>
      <c r="F12" s="6" t="s">
        <v>41</v>
      </c>
      <c r="G12" s="6" t="s">
        <v>42</v>
      </c>
    </row>
    <row r="13" spans="1:7" ht="34" customHeight="1" x14ac:dyDescent="0.2">
      <c r="A13" s="6" t="s">
        <v>43</v>
      </c>
      <c r="B13" s="16">
        <v>6587500</v>
      </c>
      <c r="C13" s="6" t="s">
        <v>44</v>
      </c>
      <c r="E13" s="6" t="s">
        <v>45</v>
      </c>
      <c r="F13" s="6" t="s">
        <v>46</v>
      </c>
      <c r="G13" s="6" t="s">
        <v>47</v>
      </c>
    </row>
    <row r="14" spans="1:7" ht="34" customHeight="1" x14ac:dyDescent="0.2">
      <c r="A14" s="6" t="s">
        <v>48</v>
      </c>
      <c r="B14" s="34" t="s">
        <v>49</v>
      </c>
      <c r="C14" s="6" t="s">
        <v>50</v>
      </c>
      <c r="E14" s="6" t="s">
        <v>51</v>
      </c>
      <c r="F14" s="16">
        <v>797000</v>
      </c>
      <c r="G14" s="6" t="s">
        <v>52</v>
      </c>
    </row>
    <row r="15" spans="1:7" ht="34" customHeight="1" x14ac:dyDescent="0.2">
      <c r="A15" s="6" t="s">
        <v>53</v>
      </c>
      <c r="B15" s="34" t="s">
        <v>54</v>
      </c>
      <c r="C15" s="6" t="s">
        <v>55</v>
      </c>
      <c r="E15" s="6" t="s">
        <v>56</v>
      </c>
      <c r="F15" s="16">
        <v>196792</v>
      </c>
      <c r="G15" s="6" t="s">
        <v>57</v>
      </c>
    </row>
    <row r="16" spans="1:7" ht="34" customHeight="1" x14ac:dyDescent="0.2">
      <c r="A16" s="6" t="s">
        <v>58</v>
      </c>
      <c r="B16" s="6" t="s">
        <v>59</v>
      </c>
      <c r="C16" s="6" t="s">
        <v>60</v>
      </c>
    </row>
    <row r="17" spans="1:7" ht="34" customHeight="1" x14ac:dyDescent="0.2">
      <c r="A17" s="29" t="s">
        <v>61</v>
      </c>
      <c r="B17" s="29" t="s">
        <v>62</v>
      </c>
      <c r="C17" s="29" t="s">
        <v>63</v>
      </c>
      <c r="D17" s="30"/>
      <c r="E17" s="29" t="s">
        <v>64</v>
      </c>
      <c r="F17" s="30"/>
      <c r="G17" s="30"/>
    </row>
    <row r="18" spans="1:7" ht="34" customHeight="1" x14ac:dyDescent="0.2">
      <c r="A18" s="42" t="s">
        <v>65</v>
      </c>
      <c r="B18" s="40"/>
      <c r="C18" s="39"/>
      <c r="D18" s="30"/>
      <c r="E18" s="29" t="s">
        <v>66</v>
      </c>
      <c r="F18" s="31">
        <v>550000</v>
      </c>
      <c r="G18" s="29" t="s">
        <v>67</v>
      </c>
    </row>
    <row r="19" spans="1:7" ht="34" customHeight="1" x14ac:dyDescent="0.2">
      <c r="A19" s="6" t="s">
        <v>68</v>
      </c>
      <c r="B19" s="19">
        <v>5.0000000000000001E-3</v>
      </c>
      <c r="C19" s="6" t="s">
        <v>69</v>
      </c>
      <c r="E19" s="6" t="s">
        <v>70</v>
      </c>
      <c r="F19" s="16">
        <v>140000</v>
      </c>
      <c r="G19" s="35" t="s">
        <v>71</v>
      </c>
    </row>
    <row r="20" spans="1:7" ht="34" customHeight="1" x14ac:dyDescent="0.2">
      <c r="A20" s="6" t="s">
        <v>72</v>
      </c>
      <c r="B20" s="19">
        <v>5.0000000000000001E-3</v>
      </c>
      <c r="C20" s="6" t="s">
        <v>73</v>
      </c>
      <c r="E20" s="6" t="s">
        <v>74</v>
      </c>
      <c r="F20" s="16">
        <v>120000</v>
      </c>
      <c r="G20" s="35" t="s">
        <v>75</v>
      </c>
    </row>
    <row r="21" spans="1:7" ht="34" customHeight="1" x14ac:dyDescent="0.2">
      <c r="A21" s="10" t="s">
        <v>76</v>
      </c>
      <c r="B21" s="18">
        <v>493692</v>
      </c>
      <c r="C21" s="10" t="s">
        <v>77</v>
      </c>
      <c r="E21" s="10" t="s">
        <v>78</v>
      </c>
      <c r="F21" s="18">
        <v>90000</v>
      </c>
      <c r="G21" s="36" t="s">
        <v>79</v>
      </c>
    </row>
    <row r="22" spans="1:7" ht="34" customHeight="1" x14ac:dyDescent="0.2">
      <c r="A22" s="6" t="s">
        <v>80</v>
      </c>
      <c r="B22" s="16">
        <v>88263</v>
      </c>
      <c r="C22" s="6" t="s">
        <v>81</v>
      </c>
      <c r="E22" s="6" t="s">
        <v>82</v>
      </c>
      <c r="F22" s="16">
        <v>90000</v>
      </c>
      <c r="G22" s="35" t="s">
        <v>79</v>
      </c>
    </row>
    <row r="23" spans="1:7" ht="34" customHeight="1" x14ac:dyDescent="0.2">
      <c r="A23" s="6" t="s">
        <v>83</v>
      </c>
      <c r="B23" s="16">
        <v>405430</v>
      </c>
      <c r="C23" s="6" t="s">
        <v>84</v>
      </c>
      <c r="E23" s="6" t="s">
        <v>85</v>
      </c>
      <c r="F23" s="6" t="s">
        <v>86</v>
      </c>
      <c r="G23" s="6" t="s">
        <v>87</v>
      </c>
    </row>
    <row r="24" spans="1:7" ht="34" customHeight="1" x14ac:dyDescent="0.2">
      <c r="A24" s="6" t="s">
        <v>88</v>
      </c>
      <c r="B24" s="14">
        <v>60928776</v>
      </c>
      <c r="C24" s="6" t="s">
        <v>89</v>
      </c>
      <c r="E24" s="6" t="s">
        <v>90</v>
      </c>
      <c r="F24" s="14">
        <v>0</v>
      </c>
      <c r="G24" s="6" t="s">
        <v>91</v>
      </c>
    </row>
    <row r="25" spans="1:7" ht="34" customHeight="1" x14ac:dyDescent="0.2">
      <c r="A25" s="29" t="s">
        <v>92</v>
      </c>
      <c r="B25" s="31">
        <v>196792</v>
      </c>
      <c r="C25" s="29" t="s">
        <v>93</v>
      </c>
      <c r="D25" s="30"/>
      <c r="E25" s="29" t="s">
        <v>94</v>
      </c>
      <c r="F25" s="30"/>
      <c r="G25" s="30"/>
    </row>
    <row r="26" spans="1:7" ht="34" customHeight="1" x14ac:dyDescent="0.2">
      <c r="E26" s="6" t="s">
        <v>95</v>
      </c>
      <c r="F26" s="14">
        <v>131750000</v>
      </c>
      <c r="G26" s="6" t="s">
        <v>96</v>
      </c>
    </row>
    <row r="27" spans="1:7" ht="34" customHeight="1" x14ac:dyDescent="0.2">
      <c r="A27" s="29" t="s">
        <v>97</v>
      </c>
      <c r="B27" s="30"/>
      <c r="C27" s="30"/>
      <c r="D27" s="30"/>
      <c r="E27" s="29" t="s">
        <v>98</v>
      </c>
      <c r="F27" s="31">
        <v>6587500</v>
      </c>
      <c r="G27" s="29" t="s">
        <v>10</v>
      </c>
    </row>
    <row r="28" spans="1:7" ht="34" customHeight="1" x14ac:dyDescent="0.2">
      <c r="A28" s="6" t="s">
        <v>99</v>
      </c>
      <c r="B28" s="16">
        <v>550000</v>
      </c>
      <c r="C28" s="35" t="s">
        <v>100</v>
      </c>
      <c r="E28" s="6" t="s">
        <v>101</v>
      </c>
      <c r="F28" s="19">
        <v>0.19734345351043639</v>
      </c>
      <c r="G28" s="6" t="s">
        <v>102</v>
      </c>
    </row>
    <row r="29" spans="1:7" ht="34" customHeight="1" x14ac:dyDescent="0.2">
      <c r="A29" s="6" t="s">
        <v>103</v>
      </c>
      <c r="B29" s="16">
        <v>650000</v>
      </c>
      <c r="C29" s="35" t="s">
        <v>104</v>
      </c>
      <c r="E29" s="6" t="s">
        <v>105</v>
      </c>
      <c r="F29" s="33" t="s">
        <v>106</v>
      </c>
      <c r="G29" s="6" t="s">
        <v>107</v>
      </c>
    </row>
    <row r="30" spans="1:7" ht="34" customHeight="1" x14ac:dyDescent="0.2">
      <c r="A30" s="6" t="s">
        <v>108</v>
      </c>
      <c r="B30" s="16">
        <v>350000</v>
      </c>
      <c r="C30" s="35" t="s">
        <v>109</v>
      </c>
      <c r="F30" s="19"/>
    </row>
    <row r="31" spans="1:7" ht="34" customHeight="1" x14ac:dyDescent="0.2">
      <c r="A31" s="29" t="s">
        <v>110</v>
      </c>
      <c r="B31" s="31">
        <v>250000</v>
      </c>
      <c r="C31" s="37" t="s">
        <v>111</v>
      </c>
      <c r="D31" s="30"/>
      <c r="E31" s="29" t="s">
        <v>112</v>
      </c>
      <c r="F31" s="30"/>
      <c r="G31" s="30"/>
    </row>
    <row r="32" spans="1:7" ht="34" customHeight="1" x14ac:dyDescent="0.2">
      <c r="A32" s="6" t="s">
        <v>113</v>
      </c>
      <c r="B32" s="16">
        <v>200000</v>
      </c>
      <c r="C32" s="35" t="s">
        <v>114</v>
      </c>
      <c r="E32" s="6" t="s">
        <v>115</v>
      </c>
      <c r="F32" s="6" t="s">
        <v>116</v>
      </c>
      <c r="G32" s="6" t="s">
        <v>117</v>
      </c>
    </row>
    <row r="33" spans="1:7" ht="34" customHeight="1" x14ac:dyDescent="0.2">
      <c r="A33" s="10" t="s">
        <v>118</v>
      </c>
      <c r="B33" s="11">
        <v>0</v>
      </c>
      <c r="C33" s="10" t="s">
        <v>91</v>
      </c>
      <c r="E33" s="10" t="s">
        <v>119</v>
      </c>
      <c r="F33" s="10" t="s">
        <v>12</v>
      </c>
      <c r="G33" s="10" t="s">
        <v>120</v>
      </c>
    </row>
    <row r="34" spans="1:7" ht="34" customHeight="1" x14ac:dyDescent="0.2">
      <c r="A34" s="42" t="s">
        <v>121</v>
      </c>
      <c r="B34" s="40"/>
      <c r="C34" s="39"/>
      <c r="D34" s="30"/>
      <c r="E34" s="29" t="s">
        <v>122</v>
      </c>
      <c r="F34" s="29" t="s">
        <v>123</v>
      </c>
      <c r="G34" s="29" t="s">
        <v>124</v>
      </c>
    </row>
    <row r="35" spans="1:7" ht="34" customHeight="1" x14ac:dyDescent="0.2">
      <c r="A35" s="6" t="s">
        <v>125</v>
      </c>
      <c r="B35" s="38" t="s">
        <v>126</v>
      </c>
      <c r="C35" s="39"/>
      <c r="E35" s="6" t="s">
        <v>127</v>
      </c>
      <c r="F35" s="6" t="s">
        <v>128</v>
      </c>
      <c r="G35" s="6" t="s">
        <v>129</v>
      </c>
    </row>
    <row r="36" spans="1:7" ht="34" customHeight="1" x14ac:dyDescent="0.2">
      <c r="A36" s="6" t="s">
        <v>130</v>
      </c>
      <c r="B36" s="38" t="s">
        <v>131</v>
      </c>
      <c r="C36" s="39"/>
      <c r="E36" s="6" t="s">
        <v>132</v>
      </c>
      <c r="F36" s="6" t="s">
        <v>133</v>
      </c>
      <c r="G36" s="6" t="s">
        <v>134</v>
      </c>
    </row>
    <row r="37" spans="1:7" ht="34" customHeight="1" x14ac:dyDescent="0.2">
      <c r="A37" s="6" t="s">
        <v>135</v>
      </c>
      <c r="B37" s="38" t="s">
        <v>136</v>
      </c>
      <c r="C37" s="39"/>
      <c r="E37" s="6" t="s">
        <v>137</v>
      </c>
      <c r="F37" s="6" t="s">
        <v>138</v>
      </c>
      <c r="G37" s="6" t="s">
        <v>139</v>
      </c>
    </row>
    <row r="38" spans="1:7" ht="34" customHeight="1" x14ac:dyDescent="0.2">
      <c r="A38" s="6" t="s">
        <v>140</v>
      </c>
      <c r="B38" s="38" t="s">
        <v>141</v>
      </c>
      <c r="C38" s="39"/>
      <c r="E38" s="6" t="s">
        <v>142</v>
      </c>
      <c r="F38" s="6" t="s">
        <v>143</v>
      </c>
      <c r="G38" s="6" t="s">
        <v>144</v>
      </c>
    </row>
    <row r="39" spans="1:7" ht="34" customHeight="1" x14ac:dyDescent="0.2">
      <c r="A39" s="6" t="s">
        <v>145</v>
      </c>
      <c r="B39" s="38" t="s">
        <v>146</v>
      </c>
      <c r="C39" s="39"/>
    </row>
    <row r="40" spans="1:7" ht="34" customHeight="1" x14ac:dyDescent="0.2">
      <c r="A40" s="29" t="s">
        <v>145</v>
      </c>
      <c r="B40" s="42" t="s">
        <v>147</v>
      </c>
      <c r="C40" s="39"/>
      <c r="D40" s="30"/>
      <c r="E40" s="29" t="s">
        <v>148</v>
      </c>
      <c r="F40" s="30"/>
      <c r="G40" s="30"/>
    </row>
    <row r="41" spans="1:7" ht="34" customHeight="1" x14ac:dyDescent="0.2">
      <c r="E41" s="6" t="s">
        <v>149</v>
      </c>
      <c r="F41" s="6" t="s">
        <v>150</v>
      </c>
      <c r="G41" s="6" t="s">
        <v>151</v>
      </c>
    </row>
    <row r="42" spans="1:7" ht="34" customHeight="1" x14ac:dyDescent="0.2">
      <c r="A42" s="38" t="s">
        <v>152</v>
      </c>
      <c r="B42" s="40"/>
      <c r="C42" s="39"/>
      <c r="E42" s="6" t="s">
        <v>153</v>
      </c>
      <c r="F42" s="6" t="s">
        <v>154</v>
      </c>
      <c r="G42" s="6" t="s">
        <v>155</v>
      </c>
    </row>
    <row r="43" spans="1:7" ht="34" customHeight="1" x14ac:dyDescent="0.2">
      <c r="A43" s="38" t="s">
        <v>156</v>
      </c>
      <c r="B43" s="40"/>
      <c r="C43" s="39"/>
      <c r="E43" s="6" t="s">
        <v>157</v>
      </c>
      <c r="F43" s="6" t="s">
        <v>158</v>
      </c>
      <c r="G43" s="6" t="s">
        <v>159</v>
      </c>
    </row>
    <row r="44" spans="1:7" ht="34" customHeight="1" x14ac:dyDescent="0.2">
      <c r="E44" s="6" t="s">
        <v>160</v>
      </c>
      <c r="F44" s="6" t="s">
        <v>161</v>
      </c>
      <c r="G44" s="6" t="s">
        <v>162</v>
      </c>
    </row>
    <row r="45" spans="1:7" ht="34" customHeight="1" x14ac:dyDescent="0.2">
      <c r="E45" s="6" t="s">
        <v>163</v>
      </c>
      <c r="F45" s="6" t="s">
        <v>164</v>
      </c>
      <c r="G45" s="6" t="s">
        <v>144</v>
      </c>
    </row>
    <row r="46" spans="1:7" ht="34" customHeight="1" x14ac:dyDescent="0.2">
      <c r="E46" s="6" t="s">
        <v>165</v>
      </c>
      <c r="F46" s="6" t="s">
        <v>166</v>
      </c>
      <c r="G46" s="6" t="s">
        <v>167</v>
      </c>
    </row>
    <row r="47" spans="1:7" ht="34" customHeight="1" x14ac:dyDescent="0.2">
      <c r="E47" s="6" t="s">
        <v>168</v>
      </c>
      <c r="F47" s="6" t="s">
        <v>169</v>
      </c>
      <c r="G47" s="6" t="s">
        <v>170</v>
      </c>
    </row>
  </sheetData>
  <autoFilter ref="A3:G47" xr:uid="{00000000-0009-0000-0000-000000000000}"/>
  <mergeCells count="12">
    <mergeCell ref="A43:C43"/>
    <mergeCell ref="A2:C2"/>
    <mergeCell ref="B39:C39"/>
    <mergeCell ref="A42:C42"/>
    <mergeCell ref="B38:C38"/>
    <mergeCell ref="A1:C1"/>
    <mergeCell ref="B37:C37"/>
    <mergeCell ref="A18:C18"/>
    <mergeCell ref="B36:C36"/>
    <mergeCell ref="A34:C34"/>
    <mergeCell ref="B40:C40"/>
    <mergeCell ref="B35:C35"/>
  </mergeCells>
  <pageMargins left="0.25" right="0.25" top="0.4" bottom="0.4" header="0.3" footer="0.3"/>
  <pageSetup fitToHeight="0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9CA3AF"/>
    <pageSetUpPr fitToPage="1"/>
  </sheetPr>
  <dimension ref="A1:D50"/>
  <sheetViews>
    <sheetView showGridLines="0" zoomScale="85" workbookViewId="0">
      <pane ySplit="3" topLeftCell="A4" activePane="bottomLeft" state="frozen"/>
      <selection pane="bottomLeft"/>
    </sheetView>
  </sheetViews>
  <sheetFormatPr baseColWidth="10" defaultColWidth="8.6640625" defaultRowHeight="15" x14ac:dyDescent="0.2"/>
  <cols>
    <col min="1" max="1" width="42" customWidth="1"/>
    <col min="2" max="2" width="17.1640625" customWidth="1"/>
    <col min="3" max="3" width="10" customWidth="1"/>
    <col min="4" max="4" width="42" customWidth="1"/>
  </cols>
  <sheetData>
    <row r="1" spans="1:4" ht="30" customHeight="1" x14ac:dyDescent="0.2">
      <c r="A1" s="41" t="s">
        <v>171</v>
      </c>
      <c r="B1" s="40"/>
      <c r="C1" s="40"/>
      <c r="D1" s="39"/>
    </row>
    <row r="2" spans="1:4" ht="15" customHeight="1" x14ac:dyDescent="0.2">
      <c r="A2" s="44" t="s">
        <v>172</v>
      </c>
      <c r="B2" s="40"/>
      <c r="C2" s="40"/>
      <c r="D2" s="39"/>
    </row>
    <row r="3" spans="1:4" ht="21" customHeight="1" x14ac:dyDescent="0.2"/>
    <row r="4" spans="1:4" ht="34" customHeight="1" x14ac:dyDescent="0.2">
      <c r="A4" s="42" t="s">
        <v>1</v>
      </c>
      <c r="B4" s="40"/>
      <c r="C4" s="40"/>
      <c r="D4" s="39"/>
    </row>
    <row r="5" spans="1:4" ht="34" customHeight="1" x14ac:dyDescent="0.2">
      <c r="A5" s="6" t="s">
        <v>173</v>
      </c>
      <c r="B5" s="7">
        <v>2000000</v>
      </c>
      <c r="D5" s="6" t="s">
        <v>4</v>
      </c>
    </row>
    <row r="6" spans="1:4" ht="34" customHeight="1" x14ac:dyDescent="0.2">
      <c r="A6" s="6" t="s">
        <v>174</v>
      </c>
      <c r="B6" s="8">
        <v>12000000</v>
      </c>
      <c r="D6" s="6" t="s">
        <v>175</v>
      </c>
    </row>
    <row r="7" spans="1:4" ht="34" customHeight="1" x14ac:dyDescent="0.2">
      <c r="A7" s="6" t="s">
        <v>176</v>
      </c>
      <c r="B7" s="9">
        <v>0.2</v>
      </c>
      <c r="D7" s="6" t="s">
        <v>177</v>
      </c>
    </row>
    <row r="8" spans="1:4" ht="34" customHeight="1" x14ac:dyDescent="0.2">
      <c r="A8" s="6" t="s">
        <v>178</v>
      </c>
      <c r="B8" s="7">
        <v>24</v>
      </c>
      <c r="D8" s="6" t="s">
        <v>179</v>
      </c>
    </row>
    <row r="9" spans="1:4" ht="34" customHeight="1" x14ac:dyDescent="0.2">
      <c r="A9" s="6" t="s">
        <v>180</v>
      </c>
      <c r="B9" s="7">
        <v>7</v>
      </c>
      <c r="D9" s="6" t="s">
        <v>181</v>
      </c>
    </row>
    <row r="10" spans="1:4" ht="34" customHeight="1" x14ac:dyDescent="0.2"/>
    <row r="11" spans="1:4" ht="34" customHeight="1" x14ac:dyDescent="0.2">
      <c r="A11" s="42" t="s">
        <v>31</v>
      </c>
      <c r="B11" s="40"/>
      <c r="C11" s="40"/>
      <c r="D11" s="39"/>
    </row>
    <row r="12" spans="1:4" ht="34" customHeight="1" x14ac:dyDescent="0.2">
      <c r="A12" s="10" t="s">
        <v>182</v>
      </c>
      <c r="B12" s="11">
        <v>1000000000</v>
      </c>
      <c r="D12" s="10" t="s">
        <v>183</v>
      </c>
    </row>
    <row r="13" spans="1:4" ht="34" customHeight="1" x14ac:dyDescent="0.2">
      <c r="A13" s="6" t="s">
        <v>184</v>
      </c>
      <c r="B13" s="8">
        <v>50000000</v>
      </c>
      <c r="D13" s="6" t="s">
        <v>185</v>
      </c>
    </row>
    <row r="14" spans="1:4" ht="34" customHeight="1" x14ac:dyDescent="0.2">
      <c r="A14" s="6" t="s">
        <v>186</v>
      </c>
      <c r="B14" s="7">
        <v>0.05</v>
      </c>
      <c r="D14" s="6" t="s">
        <v>187</v>
      </c>
    </row>
    <row r="15" spans="1:4" ht="34" customHeight="1" x14ac:dyDescent="0.2">
      <c r="A15" s="6" t="s">
        <v>188</v>
      </c>
      <c r="B15" s="9">
        <v>0.13175000000000001</v>
      </c>
      <c r="D15" s="6" t="s">
        <v>189</v>
      </c>
    </row>
    <row r="16" spans="1:4" ht="34" customHeight="1" x14ac:dyDescent="0.2">
      <c r="A16" s="6" t="s">
        <v>190</v>
      </c>
      <c r="B16" s="9">
        <v>2.5000000000000001E-2</v>
      </c>
      <c r="D16" s="6" t="s">
        <v>191</v>
      </c>
    </row>
    <row r="17" spans="1:4" ht="34" customHeight="1" x14ac:dyDescent="0.2">
      <c r="A17" s="6" t="s">
        <v>192</v>
      </c>
      <c r="B17" s="9">
        <v>0.35</v>
      </c>
      <c r="D17" s="6" t="s">
        <v>193</v>
      </c>
    </row>
    <row r="18" spans="1:4" ht="34" customHeight="1" x14ac:dyDescent="0.2">
      <c r="A18" s="6" t="s">
        <v>194</v>
      </c>
      <c r="B18" s="9">
        <v>0.27500000000000002</v>
      </c>
      <c r="D18" s="6" t="s">
        <v>195</v>
      </c>
    </row>
    <row r="19" spans="1:4" ht="34" customHeight="1" x14ac:dyDescent="0.2">
      <c r="A19" s="6" t="s">
        <v>196</v>
      </c>
      <c r="B19" s="9">
        <v>0.1</v>
      </c>
      <c r="D19" s="6" t="s">
        <v>197</v>
      </c>
    </row>
    <row r="20" spans="1:4" ht="34" customHeight="1" x14ac:dyDescent="0.2">
      <c r="A20" s="6" t="s">
        <v>198</v>
      </c>
      <c r="B20" s="9">
        <v>0.2</v>
      </c>
      <c r="D20" s="6" t="s">
        <v>199</v>
      </c>
    </row>
    <row r="21" spans="1:4" ht="34" customHeight="1" x14ac:dyDescent="0.2"/>
    <row r="22" spans="1:4" ht="34" customHeight="1" x14ac:dyDescent="0.2">
      <c r="A22" s="43" t="s">
        <v>200</v>
      </c>
      <c r="B22" s="40"/>
      <c r="C22" s="40"/>
      <c r="D22" s="39"/>
    </row>
    <row r="23" spans="1:4" ht="34" customHeight="1" x14ac:dyDescent="0.2">
      <c r="A23" s="38" t="s">
        <v>201</v>
      </c>
      <c r="B23" s="40"/>
      <c r="C23" s="40"/>
      <c r="D23" s="39"/>
    </row>
    <row r="24" spans="1:4" ht="34" customHeight="1" x14ac:dyDescent="0.2">
      <c r="A24" s="38" t="s">
        <v>202</v>
      </c>
      <c r="B24" s="40"/>
      <c r="C24" s="40"/>
      <c r="D24" s="39"/>
    </row>
    <row r="25" spans="1:4" ht="34" customHeight="1" x14ac:dyDescent="0.2">
      <c r="A25" s="6" t="s">
        <v>203</v>
      </c>
      <c r="B25" s="9">
        <v>5.0000000000000001E-3</v>
      </c>
      <c r="D25" s="6" t="s">
        <v>204</v>
      </c>
    </row>
    <row r="26" spans="1:4" ht="34" customHeight="1" x14ac:dyDescent="0.2">
      <c r="A26" s="6" t="s">
        <v>205</v>
      </c>
      <c r="B26" s="7">
        <v>7</v>
      </c>
      <c r="D26" s="6" t="s">
        <v>206</v>
      </c>
    </row>
    <row r="27" spans="1:4" ht="34" customHeight="1" x14ac:dyDescent="0.2">
      <c r="A27" s="6" t="s">
        <v>207</v>
      </c>
      <c r="B27" s="7">
        <v>1000000</v>
      </c>
      <c r="D27" s="6" t="s">
        <v>208</v>
      </c>
    </row>
    <row r="28" spans="1:4" ht="34" customHeight="1" x14ac:dyDescent="0.2">
      <c r="A28" s="6" t="s">
        <v>209</v>
      </c>
      <c r="B28" s="7">
        <v>0.2</v>
      </c>
      <c r="D28" s="6" t="s">
        <v>210</v>
      </c>
    </row>
    <row r="29" spans="1:4" ht="34" customHeight="1" x14ac:dyDescent="0.2">
      <c r="A29" s="6" t="s">
        <v>211</v>
      </c>
      <c r="B29" s="7">
        <v>0.08</v>
      </c>
      <c r="D29" s="6" t="s">
        <v>212</v>
      </c>
    </row>
    <row r="30" spans="1:4" ht="34" customHeight="1" x14ac:dyDescent="0.2">
      <c r="A30" s="6" t="s">
        <v>213</v>
      </c>
      <c r="B30" s="7">
        <v>1</v>
      </c>
      <c r="D30" s="6" t="s">
        <v>214</v>
      </c>
    </row>
    <row r="31" spans="1:4" ht="34" customHeight="1" x14ac:dyDescent="0.2">
      <c r="A31" s="6" t="s">
        <v>215</v>
      </c>
      <c r="B31" s="7">
        <v>2</v>
      </c>
      <c r="D31" s="6" t="s">
        <v>216</v>
      </c>
    </row>
    <row r="32" spans="1:4" ht="34" customHeight="1" x14ac:dyDescent="0.2"/>
    <row r="33" spans="1:4" ht="34" customHeight="1" x14ac:dyDescent="0.2">
      <c r="A33" s="45" t="s">
        <v>217</v>
      </c>
      <c r="B33" s="40"/>
      <c r="C33" s="40"/>
      <c r="D33" s="39"/>
    </row>
    <row r="34" spans="1:4" ht="34" customHeight="1" x14ac:dyDescent="0.2">
      <c r="A34" s="6" t="s">
        <v>218</v>
      </c>
      <c r="B34" s="7">
        <v>20</v>
      </c>
      <c r="D34" s="6" t="s">
        <v>219</v>
      </c>
    </row>
    <row r="35" spans="1:4" ht="34" customHeight="1" x14ac:dyDescent="0.2">
      <c r="A35" s="6" t="s">
        <v>220</v>
      </c>
      <c r="B35" s="7">
        <v>0.12</v>
      </c>
      <c r="D35" s="6" t="s">
        <v>221</v>
      </c>
    </row>
    <row r="36" spans="1:4" ht="34" customHeight="1" x14ac:dyDescent="0.2">
      <c r="A36" s="6" t="s">
        <v>222</v>
      </c>
      <c r="B36" s="8">
        <v>80</v>
      </c>
      <c r="D36" s="6" t="s">
        <v>223</v>
      </c>
    </row>
    <row r="37" spans="1:4" ht="34" customHeight="1" x14ac:dyDescent="0.2"/>
    <row r="38" spans="1:4" ht="34" customHeight="1" x14ac:dyDescent="0.2">
      <c r="A38" s="29" t="s">
        <v>97</v>
      </c>
      <c r="B38" s="30"/>
      <c r="C38" s="30"/>
      <c r="D38" s="30"/>
    </row>
    <row r="39" spans="1:4" ht="34" customHeight="1" x14ac:dyDescent="0.2">
      <c r="A39" s="6" t="s">
        <v>224</v>
      </c>
      <c r="B39" s="7">
        <v>550000</v>
      </c>
      <c r="D39" s="6" t="s">
        <v>225</v>
      </c>
    </row>
    <row r="40" spans="1:4" ht="34" customHeight="1" x14ac:dyDescent="0.2">
      <c r="A40" s="6" t="s">
        <v>226</v>
      </c>
      <c r="B40" s="8">
        <v>650000</v>
      </c>
      <c r="D40" s="6" t="s">
        <v>227</v>
      </c>
    </row>
    <row r="41" spans="1:4" ht="34" customHeight="1" x14ac:dyDescent="0.2">
      <c r="A41" s="6" t="s">
        <v>228</v>
      </c>
      <c r="B41" s="7">
        <v>350000</v>
      </c>
      <c r="D41" s="6" t="s">
        <v>229</v>
      </c>
    </row>
    <row r="42" spans="1:4" ht="34" customHeight="1" x14ac:dyDescent="0.2">
      <c r="A42" s="6" t="s">
        <v>230</v>
      </c>
      <c r="B42" s="7">
        <v>250000</v>
      </c>
      <c r="D42" s="6" t="s">
        <v>231</v>
      </c>
    </row>
    <row r="43" spans="1:4" ht="34" customHeight="1" x14ac:dyDescent="0.2">
      <c r="A43" s="6" t="s">
        <v>232</v>
      </c>
      <c r="B43" s="8">
        <v>200000</v>
      </c>
      <c r="D43" s="6" t="s">
        <v>233</v>
      </c>
    </row>
    <row r="44" spans="1:4" ht="34" customHeight="1" x14ac:dyDescent="0.2">
      <c r="A44" s="10" t="s">
        <v>118</v>
      </c>
      <c r="B44" s="11">
        <f>SUM(B39:B43)-B5</f>
        <v>0</v>
      </c>
      <c r="D44" s="10" t="s">
        <v>91</v>
      </c>
    </row>
    <row r="45" spans="1:4" ht="34" customHeight="1" x14ac:dyDescent="0.2">
      <c r="A45" s="43" t="s">
        <v>234</v>
      </c>
      <c r="B45" s="40"/>
      <c r="C45" s="40"/>
      <c r="D45" s="39"/>
    </row>
    <row r="46" spans="1:4" ht="34" customHeight="1" x14ac:dyDescent="0.2">
      <c r="A46" s="6" t="s">
        <v>235</v>
      </c>
      <c r="B46" s="7">
        <v>7000</v>
      </c>
      <c r="D46" s="6" t="s">
        <v>236</v>
      </c>
    </row>
    <row r="47" spans="1:4" ht="34" customHeight="1" x14ac:dyDescent="0.2">
      <c r="A47" s="6" t="s">
        <v>237</v>
      </c>
      <c r="B47" s="7">
        <v>14000</v>
      </c>
      <c r="D47" s="6" t="s">
        <v>238</v>
      </c>
    </row>
    <row r="48" spans="1:4" ht="34" customHeight="1" x14ac:dyDescent="0.2">
      <c r="A48" s="6" t="s">
        <v>239</v>
      </c>
      <c r="B48" s="7">
        <v>22000</v>
      </c>
      <c r="D48" s="6" t="s">
        <v>240</v>
      </c>
    </row>
    <row r="49" spans="1:4" ht="34" customHeight="1" x14ac:dyDescent="0.2">
      <c r="A49" s="6" t="s">
        <v>241</v>
      </c>
      <c r="B49" s="9">
        <v>8333</v>
      </c>
      <c r="D49" s="6" t="s">
        <v>242</v>
      </c>
    </row>
    <row r="50" spans="1:4" ht="34" customHeight="1" x14ac:dyDescent="0.2">
      <c r="A50" s="6" t="s">
        <v>243</v>
      </c>
      <c r="B50" s="9">
        <v>0.1</v>
      </c>
      <c r="D50" s="6" t="s">
        <v>244</v>
      </c>
    </row>
  </sheetData>
  <autoFilter ref="A5:D50" xr:uid="{00000000-0009-0000-0000-000001000000}"/>
  <mergeCells count="9">
    <mergeCell ref="A45:D45"/>
    <mergeCell ref="A1:D1"/>
    <mergeCell ref="A23:D23"/>
    <mergeCell ref="A22:D22"/>
    <mergeCell ref="A4:D4"/>
    <mergeCell ref="A24:D24"/>
    <mergeCell ref="A2:D2"/>
    <mergeCell ref="A11:D11"/>
    <mergeCell ref="A33:D33"/>
  </mergeCells>
  <pageMargins left="0.25" right="0.25" top="0.4" bottom="0.4" header="0.3" footer="0.3"/>
  <pageSetup fitToHeight="0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2563EB"/>
    <pageSetUpPr fitToPage="1"/>
  </sheetPr>
  <dimension ref="A1:AC24"/>
  <sheetViews>
    <sheetView showGridLines="0" zoomScale="85" workbookViewId="0">
      <pane xSplit="2" ySplit="3" topLeftCell="C4" activePane="bottomRight" state="frozen"/>
      <selection pane="topRight"/>
      <selection pane="bottomLeft"/>
      <selection pane="bottomRight"/>
    </sheetView>
  </sheetViews>
  <sheetFormatPr baseColWidth="10" defaultColWidth="8.6640625" defaultRowHeight="15" x14ac:dyDescent="0.2"/>
  <cols>
    <col min="1" max="1" width="30" customWidth="1"/>
    <col min="2" max="2" width="34" customWidth="1"/>
    <col min="3" max="29" width="13" customWidth="1"/>
  </cols>
  <sheetData>
    <row r="1" spans="1:29" ht="30" customHeight="1" x14ac:dyDescent="0.2">
      <c r="A1" s="41" t="s">
        <v>245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  <c r="Q1" s="40"/>
      <c r="R1" s="40"/>
      <c r="S1" s="40"/>
      <c r="T1" s="40"/>
      <c r="U1" s="40"/>
      <c r="V1" s="40"/>
      <c r="W1" s="40"/>
      <c r="X1" s="40"/>
      <c r="Y1" s="40"/>
      <c r="Z1" s="40"/>
      <c r="AA1" s="40"/>
      <c r="AB1" s="40"/>
      <c r="AC1" s="39"/>
    </row>
    <row r="2" spans="1:29" ht="24" customHeight="1" x14ac:dyDescent="0.2">
      <c r="A2" s="26" t="s">
        <v>246</v>
      </c>
      <c r="B2" s="26" t="s">
        <v>247</v>
      </c>
      <c r="C2" s="26" t="s">
        <v>248</v>
      </c>
      <c r="D2" s="26" t="s">
        <v>249</v>
      </c>
      <c r="E2" s="26" t="s">
        <v>250</v>
      </c>
      <c r="F2" s="26" t="s">
        <v>251</v>
      </c>
      <c r="G2" s="26" t="s">
        <v>252</v>
      </c>
      <c r="H2" s="26" t="s">
        <v>253</v>
      </c>
      <c r="I2" s="26" t="s">
        <v>254</v>
      </c>
      <c r="J2" s="26" t="s">
        <v>255</v>
      </c>
      <c r="K2" s="26" t="s">
        <v>256</v>
      </c>
      <c r="L2" s="26" t="s">
        <v>257</v>
      </c>
      <c r="M2" s="26" t="s">
        <v>258</v>
      </c>
      <c r="N2" s="26" t="s">
        <v>259</v>
      </c>
      <c r="O2" s="26" t="s">
        <v>260</v>
      </c>
      <c r="P2" s="26" t="s">
        <v>261</v>
      </c>
      <c r="Q2" s="26" t="s">
        <v>262</v>
      </c>
      <c r="R2" s="26" t="s">
        <v>263</v>
      </c>
      <c r="S2" s="26" t="s">
        <v>264</v>
      </c>
      <c r="T2" s="26" t="s">
        <v>265</v>
      </c>
      <c r="U2" s="26" t="s">
        <v>266</v>
      </c>
      <c r="V2" s="26" t="s">
        <v>267</v>
      </c>
      <c r="W2" s="26" t="s">
        <v>268</v>
      </c>
      <c r="X2" s="26" t="s">
        <v>269</v>
      </c>
      <c r="Y2" s="26" t="s">
        <v>270</v>
      </c>
      <c r="Z2" s="26" t="s">
        <v>271</v>
      </c>
      <c r="AA2" s="26" t="s">
        <v>272</v>
      </c>
      <c r="AB2" s="26" t="s">
        <v>273</v>
      </c>
      <c r="AC2" s="26" t="s">
        <v>274</v>
      </c>
    </row>
    <row r="3" spans="1:29" ht="10.5" customHeight="1" x14ac:dyDescent="0.2">
      <c r="C3" s="12" t="s">
        <v>275</v>
      </c>
      <c r="D3" s="12" t="s">
        <v>275</v>
      </c>
      <c r="E3" s="12" t="s">
        <v>275</v>
      </c>
      <c r="F3" s="12" t="s">
        <v>275</v>
      </c>
      <c r="G3" s="12" t="s">
        <v>275</v>
      </c>
      <c r="H3" s="12" t="s">
        <v>275</v>
      </c>
      <c r="I3" s="13" t="s">
        <v>276</v>
      </c>
      <c r="J3" s="13" t="s">
        <v>276</v>
      </c>
      <c r="K3" s="13" t="s">
        <v>276</v>
      </c>
      <c r="L3" s="13" t="s">
        <v>276</v>
      </c>
      <c r="M3" s="13" t="s">
        <v>276</v>
      </c>
      <c r="N3" s="13" t="s">
        <v>276</v>
      </c>
      <c r="O3" s="13" t="s">
        <v>276</v>
      </c>
      <c r="P3" s="13" t="s">
        <v>276</v>
      </c>
      <c r="Q3" s="13" t="s">
        <v>276</v>
      </c>
      <c r="R3" s="13" t="s">
        <v>276</v>
      </c>
      <c r="S3" s="13" t="s">
        <v>276</v>
      </c>
      <c r="T3" s="13" t="s">
        <v>276</v>
      </c>
      <c r="U3" s="13" t="s">
        <v>276</v>
      </c>
      <c r="V3" s="13" t="s">
        <v>276</v>
      </c>
      <c r="W3" s="13" t="s">
        <v>276</v>
      </c>
      <c r="X3" s="13" t="s">
        <v>276</v>
      </c>
      <c r="Y3" s="13" t="s">
        <v>276</v>
      </c>
      <c r="Z3" s="13" t="s">
        <v>276</v>
      </c>
    </row>
    <row r="4" spans="1:29" ht="22" customHeight="1" x14ac:dyDescent="0.2">
      <c r="A4" s="42" t="s">
        <v>277</v>
      </c>
      <c r="B4" s="40"/>
      <c r="C4" s="40"/>
      <c r="D4" s="40"/>
      <c r="E4" s="40"/>
      <c r="F4" s="40"/>
      <c r="G4" s="40"/>
      <c r="H4" s="40"/>
      <c r="I4" s="40"/>
      <c r="J4" s="40"/>
      <c r="K4" s="40"/>
      <c r="L4" s="40"/>
      <c r="M4" s="40"/>
      <c r="N4" s="40"/>
      <c r="O4" s="40"/>
      <c r="P4" s="40"/>
      <c r="Q4" s="40"/>
      <c r="R4" s="40"/>
      <c r="S4" s="40"/>
      <c r="T4" s="40"/>
      <c r="U4" s="40"/>
      <c r="V4" s="40"/>
      <c r="W4" s="40"/>
      <c r="X4" s="40"/>
      <c r="Y4" s="40"/>
      <c r="Z4" s="40"/>
      <c r="AA4" s="40"/>
      <c r="AB4" s="40"/>
      <c r="AC4" s="39"/>
    </row>
    <row r="5" spans="1:29" ht="13.5" customHeight="1" x14ac:dyDescent="0.2">
      <c r="A5" s="6" t="s">
        <v>278</v>
      </c>
      <c r="B5" s="6" t="s">
        <v>279</v>
      </c>
      <c r="C5" s="14">
        <v>0</v>
      </c>
      <c r="D5" s="14">
        <v>0</v>
      </c>
      <c r="E5" s="14">
        <v>0</v>
      </c>
      <c r="F5" s="14">
        <v>0</v>
      </c>
      <c r="G5" s="14">
        <v>0</v>
      </c>
      <c r="H5" s="14">
        <v>0</v>
      </c>
      <c r="I5" s="14">
        <f>Assumptions!$B$27</f>
        <v>1000000</v>
      </c>
      <c r="J5" s="14">
        <f>I5*(1+Assumptions!$B$28)</f>
        <v>1200000</v>
      </c>
      <c r="K5" s="14">
        <f>J5*(1+Assumptions!$B$28)</f>
        <v>1440000</v>
      </c>
      <c r="L5" s="14">
        <f>K5*(1+Assumptions!$B$28)</f>
        <v>1728000</v>
      </c>
      <c r="M5" s="14">
        <f>L5*(1+Assumptions!$B$28)</f>
        <v>2073600</v>
      </c>
      <c r="N5" s="14">
        <f>M5*(1+Assumptions!$B$28)</f>
        <v>2488320</v>
      </c>
      <c r="O5" s="14">
        <f>N5*(1+Assumptions!$B$29)</f>
        <v>2687385.6000000001</v>
      </c>
      <c r="P5" s="14">
        <f>O5*(1+Assumptions!$B$29)</f>
        <v>2902376.4480000003</v>
      </c>
      <c r="Q5" s="14">
        <f>P5*(1+Assumptions!$B$29)</f>
        <v>3134566.5638400004</v>
      </c>
      <c r="R5" s="14">
        <f>Q5*(1+Assumptions!$B$29)</f>
        <v>3385331.8889472005</v>
      </c>
      <c r="S5" s="14">
        <f>R5*(1+Assumptions!$B$29)</f>
        <v>3656158.4400629769</v>
      </c>
      <c r="T5" s="14">
        <f>S5*(1+Assumptions!$B$29)</f>
        <v>3948651.1152680153</v>
      </c>
      <c r="U5" s="14">
        <f>T5*(1+Assumptions!$B$29)</f>
        <v>4264543.2044894565</v>
      </c>
      <c r="V5" s="14">
        <f>U5*(1+Assumptions!$B$29)</f>
        <v>4605706.6608486129</v>
      </c>
      <c r="W5" s="14">
        <f>V5*(1+Assumptions!$B$29)</f>
        <v>4974163.1937165018</v>
      </c>
      <c r="X5" s="14">
        <f>W5*(1+Assumptions!$B$29)</f>
        <v>5372096.2492138222</v>
      </c>
      <c r="Y5" s="14">
        <f>X5*(1+Assumptions!$B$29)</f>
        <v>5801863.9491509283</v>
      </c>
      <c r="Z5" s="14">
        <f>Y5*(1+Assumptions!$B$29)</f>
        <v>6266013.0650830027</v>
      </c>
      <c r="AA5" s="14">
        <f>SUM(C5:Z5)</f>
        <v>60928776.37862052</v>
      </c>
      <c r="AB5" s="14">
        <f>SUM(C5:N5)</f>
        <v>9929920</v>
      </c>
      <c r="AC5" s="14">
        <f>SUM(O5:Z5)</f>
        <v>50998856.37862052</v>
      </c>
    </row>
    <row r="6" spans="1:29" ht="13.5" customHeight="1" x14ac:dyDescent="0.2">
      <c r="A6" s="6" t="s">
        <v>280</v>
      </c>
      <c r="B6" s="6" t="s">
        <v>281</v>
      </c>
      <c r="C6" s="14">
        <f>C5*Assumptions!$B$25</f>
        <v>0</v>
      </c>
      <c r="D6" s="14">
        <f>D5*Assumptions!$B$25</f>
        <v>0</v>
      </c>
      <c r="E6" s="14">
        <f>E5*Assumptions!$B$25</f>
        <v>0</v>
      </c>
      <c r="F6" s="14">
        <f>F5*Assumptions!$B$25</f>
        <v>0</v>
      </c>
      <c r="G6" s="14">
        <f>G5*Assumptions!$B$25</f>
        <v>0</v>
      </c>
      <c r="H6" s="14">
        <f>H5*Assumptions!$B$25</f>
        <v>0</v>
      </c>
      <c r="I6" s="14">
        <f>I5*Assumptions!$B$25</f>
        <v>5000</v>
      </c>
      <c r="J6" s="14">
        <f>J5*Assumptions!$B$25</f>
        <v>6000</v>
      </c>
      <c r="K6" s="14">
        <f>K5*Assumptions!$B$25</f>
        <v>7200</v>
      </c>
      <c r="L6" s="14">
        <f>L5*Assumptions!$B$25</f>
        <v>8640</v>
      </c>
      <c r="M6" s="14">
        <f>M5*Assumptions!$B$25</f>
        <v>10368</v>
      </c>
      <c r="N6" s="14">
        <f>N5*Assumptions!$B$25</f>
        <v>12441.6</v>
      </c>
      <c r="O6" s="14">
        <f>O5*Assumptions!$B$25</f>
        <v>13436.928</v>
      </c>
      <c r="P6" s="14">
        <f>P5*Assumptions!$B$25</f>
        <v>14511.882240000003</v>
      </c>
      <c r="Q6" s="14">
        <f>Q5*Assumptions!$B$25</f>
        <v>15672.832819200003</v>
      </c>
      <c r="R6" s="14">
        <f>R5*Assumptions!$B$25</f>
        <v>16926.659444736004</v>
      </c>
      <c r="S6" s="14">
        <f>S5*Assumptions!$B$25</f>
        <v>18280.792200314885</v>
      </c>
      <c r="T6" s="14">
        <f>T5*Assumptions!$B$25</f>
        <v>19743.255576340078</v>
      </c>
      <c r="U6" s="14">
        <f>U5*Assumptions!$B$25</f>
        <v>21322.716022447283</v>
      </c>
      <c r="V6" s="14">
        <f>V5*Assumptions!$B$25</f>
        <v>23028.533304243065</v>
      </c>
      <c r="W6" s="14">
        <f>W5*Assumptions!$B$25</f>
        <v>24870.815968582509</v>
      </c>
      <c r="X6" s="14">
        <f>X5*Assumptions!$B$25</f>
        <v>26860.48124606911</v>
      </c>
      <c r="Y6" s="14">
        <f>Y5*Assumptions!$B$25</f>
        <v>29009.319745754641</v>
      </c>
      <c r="Z6" s="14">
        <f>Z5*Assumptions!$B$25</f>
        <v>31330.065325415013</v>
      </c>
      <c r="AA6" s="15">
        <f>SUM(C6:Z6)</f>
        <v>304643.88189310255</v>
      </c>
      <c r="AB6" s="15">
        <f>SUM(C6:N6)</f>
        <v>49649.599999999999</v>
      </c>
      <c r="AC6" s="15">
        <f>SUM(O6:Z6)</f>
        <v>254994.28189310257</v>
      </c>
    </row>
    <row r="7" spans="1:29" ht="13.5" customHeight="1" x14ac:dyDescent="0.2">
      <c r="A7" s="6" t="s">
        <v>282</v>
      </c>
      <c r="B7" s="6" t="s">
        <v>283</v>
      </c>
      <c r="C7" s="16">
        <f>Assumptions!$B$34*(1+Assumptions!$B$35)^0*Assumptions!$B$36</f>
        <v>1600</v>
      </c>
      <c r="D7" s="16">
        <f>Assumptions!$B$34*(1+Assumptions!$B$35)^1*Assumptions!$B$36</f>
        <v>1792.0000000000002</v>
      </c>
      <c r="E7" s="16">
        <f>Assumptions!$B$34*(1+Assumptions!$B$35)^2*Assumptions!$B$36</f>
        <v>2007.0400000000004</v>
      </c>
      <c r="F7" s="16">
        <f>Assumptions!$B$34*(1+Assumptions!$B$35)^3*Assumptions!$B$36</f>
        <v>2247.8848000000007</v>
      </c>
      <c r="G7" s="16">
        <f>Assumptions!$B$34*(1+Assumptions!$B$35)^4*Assumptions!$B$36</f>
        <v>2517.6309760000008</v>
      </c>
      <c r="H7" s="16">
        <f>Assumptions!$B$34*(1+Assumptions!$B$35)^5*Assumptions!$B$36</f>
        <v>2819.7466931200006</v>
      </c>
      <c r="I7" s="16">
        <f>Assumptions!$B$34*(1+Assumptions!$B$35)^6*Assumptions!$B$36</f>
        <v>3158.1162962944013</v>
      </c>
      <c r="J7" s="16">
        <f>Assumptions!$B$34*(1+Assumptions!$B$35)^7*Assumptions!$B$36</f>
        <v>3537.0902518497296</v>
      </c>
      <c r="K7" s="16">
        <f>Assumptions!$B$34*(1+Assumptions!$B$35)^8*Assumptions!$B$36</f>
        <v>3961.5410820716979</v>
      </c>
      <c r="L7" s="16">
        <f>Assumptions!$B$34*(1+Assumptions!$B$35)^9*Assumptions!$B$36</f>
        <v>4436.9260119203009</v>
      </c>
      <c r="M7" s="16">
        <f>Assumptions!$B$34*(1+Assumptions!$B$35)^10*Assumptions!$B$36</f>
        <v>4969.357133350738</v>
      </c>
      <c r="N7" s="16">
        <f>Assumptions!$B$34*(1+Assumptions!$B$35)^11*Assumptions!$B$36</f>
        <v>5565.6799893528278</v>
      </c>
      <c r="O7" s="16">
        <f>Assumptions!$B$34*(1+Assumptions!$B$35)^12*Assumptions!$B$36</f>
        <v>6233.5615880751666</v>
      </c>
      <c r="P7" s="16">
        <f>Assumptions!$B$34*(1+Assumptions!$B$35)^13*Assumptions!$B$36</f>
        <v>6981.5889786441867</v>
      </c>
      <c r="Q7" s="16">
        <f>Assumptions!$B$34*(1+Assumptions!$B$35)^14*Assumptions!$B$36</f>
        <v>7819.3796560814908</v>
      </c>
      <c r="R7" s="16">
        <f>Assumptions!$B$34*(1+Assumptions!$B$35)^15*Assumptions!$B$36</f>
        <v>8757.7052148112689</v>
      </c>
      <c r="S7" s="16">
        <f>Assumptions!$B$34*(1+Assumptions!$B$35)^16*Assumptions!$B$36</f>
        <v>9808.6298405886228</v>
      </c>
      <c r="T7" s="16">
        <f>Assumptions!$B$34*(1+Assumptions!$B$35)^17*Assumptions!$B$36</f>
        <v>10985.665421459256</v>
      </c>
      <c r="U7" s="16">
        <f>Assumptions!$B$34*(1+Assumptions!$B$35)^18*Assumptions!$B$36</f>
        <v>12303.945272034371</v>
      </c>
      <c r="V7" s="16">
        <f>Assumptions!$B$34*(1+Assumptions!$B$35)^19*Assumptions!$B$36</f>
        <v>13780.418704678495</v>
      </c>
      <c r="W7" s="16">
        <f>Assumptions!$B$34*(1+Assumptions!$B$35)^20*Assumptions!$B$36</f>
        <v>15434.068949239916</v>
      </c>
      <c r="X7" s="16">
        <f>Assumptions!$B$34*(1+Assumptions!$B$35)^21*Assumptions!$B$36</f>
        <v>17286.157223148708</v>
      </c>
      <c r="Y7" s="16">
        <f>Assumptions!$B$34*(1+Assumptions!$B$35)^22*Assumptions!$B$36</f>
        <v>19360.496089926553</v>
      </c>
      <c r="Z7" s="16">
        <f>Assumptions!$B$34*(1+Assumptions!$B$35)^23*Assumptions!$B$36</f>
        <v>21683.75562071774</v>
      </c>
      <c r="AA7" s="17">
        <f>SUM(C7:Z7)</f>
        <v>189048.38579336542</v>
      </c>
      <c r="AB7" s="17">
        <f>SUM(C7:N7)</f>
        <v>38613.013233959697</v>
      </c>
      <c r="AC7" s="17">
        <f>SUM(O7:Z7)</f>
        <v>150435.37255940578</v>
      </c>
    </row>
    <row r="8" spans="1:29" ht="13.5" customHeight="1" x14ac:dyDescent="0.2">
      <c r="A8" s="10" t="s">
        <v>284</v>
      </c>
      <c r="B8" s="10" t="s">
        <v>77</v>
      </c>
      <c r="C8" s="18">
        <f t="shared" ref="C8:Z8" si="0">C6+C7</f>
        <v>1600</v>
      </c>
      <c r="D8" s="18">
        <f t="shared" si="0"/>
        <v>1792.0000000000002</v>
      </c>
      <c r="E8" s="18">
        <f t="shared" si="0"/>
        <v>2007.0400000000004</v>
      </c>
      <c r="F8" s="18">
        <f t="shared" si="0"/>
        <v>2247.8848000000007</v>
      </c>
      <c r="G8" s="18">
        <f t="shared" si="0"/>
        <v>2517.6309760000008</v>
      </c>
      <c r="H8" s="18">
        <f t="shared" si="0"/>
        <v>2819.7466931200006</v>
      </c>
      <c r="I8" s="18">
        <f t="shared" si="0"/>
        <v>8158.1162962944018</v>
      </c>
      <c r="J8" s="18">
        <f t="shared" si="0"/>
        <v>9537.0902518497296</v>
      </c>
      <c r="K8" s="18">
        <f t="shared" si="0"/>
        <v>11161.541082071697</v>
      </c>
      <c r="L8" s="18">
        <f t="shared" si="0"/>
        <v>13076.926011920301</v>
      </c>
      <c r="M8" s="18">
        <f t="shared" si="0"/>
        <v>15337.357133350739</v>
      </c>
      <c r="N8" s="18">
        <f t="shared" si="0"/>
        <v>18007.279989352828</v>
      </c>
      <c r="O8" s="18">
        <f t="shared" si="0"/>
        <v>19670.489588075165</v>
      </c>
      <c r="P8" s="18">
        <f t="shared" si="0"/>
        <v>21493.47121864419</v>
      </c>
      <c r="Q8" s="18">
        <f t="shared" si="0"/>
        <v>23492.212475281493</v>
      </c>
      <c r="R8" s="18">
        <f t="shared" si="0"/>
        <v>25684.364659547275</v>
      </c>
      <c r="S8" s="18">
        <f t="shared" si="0"/>
        <v>28089.422040903508</v>
      </c>
      <c r="T8" s="18">
        <f t="shared" si="0"/>
        <v>30728.920997799334</v>
      </c>
      <c r="U8" s="18">
        <f t="shared" si="0"/>
        <v>33626.661294481652</v>
      </c>
      <c r="V8" s="18">
        <f t="shared" si="0"/>
        <v>36808.952008921558</v>
      </c>
      <c r="W8" s="18">
        <f t="shared" si="0"/>
        <v>40304.884917822426</v>
      </c>
      <c r="X8" s="18">
        <f t="shared" si="0"/>
        <v>44146.638469217818</v>
      </c>
      <c r="Y8" s="18">
        <f t="shared" si="0"/>
        <v>48369.815835681191</v>
      </c>
      <c r="Z8" s="18">
        <f t="shared" si="0"/>
        <v>53013.82094613275</v>
      </c>
      <c r="AA8" s="18">
        <f>SUM(C8:Z8)</f>
        <v>493692.26768646808</v>
      </c>
      <c r="AB8" s="18">
        <f>SUM(C8:N8)</f>
        <v>88262.613233959695</v>
      </c>
      <c r="AC8" s="18">
        <f>SUM(O8:Z8)</f>
        <v>405429.65445250843</v>
      </c>
    </row>
    <row r="9" spans="1:29" ht="13.5" customHeight="1" x14ac:dyDescent="0.2">
      <c r="A9" s="6" t="s">
        <v>285</v>
      </c>
      <c r="B9" s="6" t="s">
        <v>286</v>
      </c>
      <c r="C9" s="16">
        <f>Assumptions!$B$5</f>
        <v>2000000</v>
      </c>
      <c r="D9" s="16">
        <v>0</v>
      </c>
      <c r="E9" s="16">
        <v>0</v>
      </c>
      <c r="F9" s="16">
        <v>0</v>
      </c>
      <c r="G9" s="16">
        <v>0</v>
      </c>
      <c r="H9" s="16">
        <v>0</v>
      </c>
      <c r="I9" s="16">
        <v>0</v>
      </c>
      <c r="J9" s="16">
        <v>0</v>
      </c>
      <c r="K9" s="16">
        <v>0</v>
      </c>
      <c r="L9" s="16">
        <v>0</v>
      </c>
      <c r="M9" s="16">
        <v>0</v>
      </c>
      <c r="N9" s="16">
        <v>0</v>
      </c>
      <c r="O9" s="16">
        <v>0</v>
      </c>
      <c r="P9" s="16">
        <v>0</v>
      </c>
      <c r="Q9" s="16">
        <v>0</v>
      </c>
      <c r="R9" s="16">
        <v>0</v>
      </c>
      <c r="S9" s="16">
        <v>0</v>
      </c>
      <c r="T9" s="16">
        <v>0</v>
      </c>
      <c r="U9" s="16">
        <v>0</v>
      </c>
      <c r="V9" s="16">
        <v>0</v>
      </c>
      <c r="W9" s="16">
        <v>0</v>
      </c>
      <c r="X9" s="16">
        <v>0</v>
      </c>
      <c r="Y9" s="16">
        <v>0</v>
      </c>
      <c r="Z9" s="16">
        <v>0</v>
      </c>
      <c r="AA9" s="17">
        <f>SUM(C9:Z9)</f>
        <v>2000000</v>
      </c>
      <c r="AB9" s="17">
        <f>SUM(C9:N9)</f>
        <v>2000000</v>
      </c>
      <c r="AC9" s="17">
        <f>SUM(O9:Z9)</f>
        <v>0</v>
      </c>
    </row>
    <row r="10" spans="1:29" ht="22" customHeight="1" x14ac:dyDescent="0.2">
      <c r="A10" s="42" t="s">
        <v>287</v>
      </c>
      <c r="B10" s="40"/>
      <c r="C10" s="40"/>
      <c r="D10" s="40"/>
      <c r="E10" s="40"/>
      <c r="F10" s="40"/>
      <c r="G10" s="40"/>
      <c r="H10" s="40"/>
      <c r="I10" s="40"/>
      <c r="J10" s="40"/>
      <c r="K10" s="40"/>
      <c r="L10" s="40"/>
      <c r="M10" s="40"/>
      <c r="N10" s="40"/>
      <c r="O10" s="40"/>
      <c r="P10" s="40"/>
      <c r="Q10" s="40"/>
      <c r="R10" s="40"/>
      <c r="S10" s="40"/>
      <c r="T10" s="40"/>
      <c r="U10" s="40"/>
      <c r="V10" s="40"/>
      <c r="W10" s="40"/>
      <c r="X10" s="40"/>
      <c r="Y10" s="40"/>
      <c r="Z10" s="40"/>
      <c r="AA10" s="40"/>
      <c r="AB10" s="40"/>
      <c r="AC10" s="39"/>
    </row>
    <row r="11" spans="1:29" ht="13.5" customHeight="1" x14ac:dyDescent="0.2">
      <c r="A11" s="6" t="s">
        <v>288</v>
      </c>
      <c r="B11" s="6" t="s">
        <v>289</v>
      </c>
      <c r="C11" s="14">
        <v>-12000</v>
      </c>
      <c r="D11" s="14">
        <v>-12000</v>
      </c>
      <c r="E11" s="14">
        <v>-12000</v>
      </c>
      <c r="F11" s="14">
        <v>-12000</v>
      </c>
      <c r="G11" s="14">
        <v>-12000</v>
      </c>
      <c r="H11" s="14">
        <v>-12000</v>
      </c>
      <c r="I11" s="14">
        <v>-4000</v>
      </c>
      <c r="J11" s="14">
        <v>-4000</v>
      </c>
      <c r="K11" s="14">
        <v>-4000</v>
      </c>
      <c r="L11" s="14">
        <v>-4000</v>
      </c>
      <c r="M11" s="14">
        <v>-4000</v>
      </c>
      <c r="N11" s="14">
        <v>-4000</v>
      </c>
      <c r="O11" s="14">
        <v>-4000</v>
      </c>
      <c r="P11" s="14">
        <v>-4000</v>
      </c>
      <c r="Q11" s="14">
        <v>-4000</v>
      </c>
      <c r="R11" s="14">
        <v>-4000</v>
      </c>
      <c r="S11" s="14">
        <v>-4000</v>
      </c>
      <c r="T11" s="14">
        <v>-4000</v>
      </c>
      <c r="U11" s="14">
        <v>-4000</v>
      </c>
      <c r="V11" s="14">
        <v>-4000</v>
      </c>
      <c r="W11" s="14">
        <v>-4000</v>
      </c>
      <c r="X11" s="14">
        <v>-4000</v>
      </c>
      <c r="Y11" s="14">
        <v>-4000</v>
      </c>
      <c r="Z11" s="14">
        <v>-4000</v>
      </c>
      <c r="AA11" s="15">
        <f t="shared" ref="AA11:AA16" si="1">SUM(C11:Z11)</f>
        <v>-144000</v>
      </c>
      <c r="AB11" s="15">
        <f t="shared" ref="AB11:AB16" si="2">SUM(C11:N11)</f>
        <v>-96000</v>
      </c>
      <c r="AC11" s="15">
        <f t="shared" ref="AC11:AC16" si="3">SUM(O11:Z11)</f>
        <v>-48000</v>
      </c>
    </row>
    <row r="12" spans="1:29" ht="13.5" customHeight="1" x14ac:dyDescent="0.2">
      <c r="A12" s="6" t="s">
        <v>110</v>
      </c>
      <c r="B12" s="6" t="s">
        <v>290</v>
      </c>
      <c r="C12" s="14">
        <v>-22000</v>
      </c>
      <c r="D12" s="14">
        <v>-22000</v>
      </c>
      <c r="E12" s="14">
        <v>-22000</v>
      </c>
      <c r="F12" s="14">
        <v>-22000</v>
      </c>
      <c r="G12" s="14">
        <v>-22000</v>
      </c>
      <c r="H12" s="14">
        <v>-22000</v>
      </c>
      <c r="I12" s="14">
        <v>-9000</v>
      </c>
      <c r="J12" s="14">
        <v>-9000</v>
      </c>
      <c r="K12" s="14">
        <v>-9000</v>
      </c>
      <c r="L12" s="14">
        <v>-9000</v>
      </c>
      <c r="M12" s="14">
        <v>-9000</v>
      </c>
      <c r="N12" s="14">
        <v>-9000</v>
      </c>
      <c r="O12" s="14">
        <v>-9000</v>
      </c>
      <c r="P12" s="14">
        <v>-9000</v>
      </c>
      <c r="Q12" s="14">
        <v>-9000</v>
      </c>
      <c r="R12" s="14">
        <v>-9000</v>
      </c>
      <c r="S12" s="14">
        <v>-9000</v>
      </c>
      <c r="T12" s="14">
        <v>-9000</v>
      </c>
      <c r="U12" s="14">
        <v>-9000</v>
      </c>
      <c r="V12" s="14">
        <v>-9000</v>
      </c>
      <c r="W12" s="14">
        <v>-9000</v>
      </c>
      <c r="X12" s="14">
        <v>-9000</v>
      </c>
      <c r="Y12" s="14">
        <v>-9000</v>
      </c>
      <c r="Z12" s="14">
        <v>-9000</v>
      </c>
      <c r="AA12" s="15">
        <f t="shared" si="1"/>
        <v>-294000</v>
      </c>
      <c r="AB12" s="15">
        <f t="shared" si="2"/>
        <v>-186000</v>
      </c>
      <c r="AC12" s="15">
        <f t="shared" si="3"/>
        <v>-108000</v>
      </c>
    </row>
    <row r="13" spans="1:29" ht="13.5" customHeight="1" x14ac:dyDescent="0.2">
      <c r="A13" s="6" t="s">
        <v>291</v>
      </c>
      <c r="B13" s="6" t="s">
        <v>292</v>
      </c>
      <c r="C13" s="14">
        <v>-10000</v>
      </c>
      <c r="D13" s="14">
        <v>-12000</v>
      </c>
      <c r="E13" s="14">
        <v>-14000</v>
      </c>
      <c r="F13" s="14">
        <v>-16000</v>
      </c>
      <c r="G13" s="14">
        <v>-20000</v>
      </c>
      <c r="H13" s="14">
        <v>-26000</v>
      </c>
      <c r="I13" s="14">
        <v>-32000</v>
      </c>
      <c r="J13" s="14">
        <v>-24000</v>
      </c>
      <c r="K13" s="14">
        <v>-20000</v>
      </c>
      <c r="L13" s="14">
        <v>-18000</v>
      </c>
      <c r="M13" s="14">
        <v>-18000</v>
      </c>
      <c r="N13" s="14">
        <v>-18000</v>
      </c>
      <c r="O13" s="14">
        <v>-18000</v>
      </c>
      <c r="P13" s="14">
        <v>-18000</v>
      </c>
      <c r="Q13" s="14">
        <v>-18000</v>
      </c>
      <c r="R13" s="14">
        <v>-18000</v>
      </c>
      <c r="S13" s="14">
        <v>-18000</v>
      </c>
      <c r="T13" s="14">
        <v>-18000</v>
      </c>
      <c r="U13" s="14">
        <v>-18000</v>
      </c>
      <c r="V13" s="14">
        <v>-18000</v>
      </c>
      <c r="W13" s="14">
        <v>-18000</v>
      </c>
      <c r="X13" s="14">
        <v>-18000</v>
      </c>
      <c r="Y13" s="14">
        <v>-18000</v>
      </c>
      <c r="Z13" s="14">
        <v>-18000</v>
      </c>
      <c r="AA13" s="15">
        <f t="shared" si="1"/>
        <v>-444000</v>
      </c>
      <c r="AB13" s="15">
        <f t="shared" si="2"/>
        <v>-228000</v>
      </c>
      <c r="AC13" s="15">
        <f t="shared" si="3"/>
        <v>-216000</v>
      </c>
    </row>
    <row r="14" spans="1:29" ht="13.5" customHeight="1" x14ac:dyDescent="0.2">
      <c r="A14" s="6" t="s">
        <v>293</v>
      </c>
      <c r="B14" s="6" t="s">
        <v>294</v>
      </c>
      <c r="C14" s="19">
        <f>-'Team Plan'!C11</f>
        <v>-22000</v>
      </c>
      <c r="D14" s="19">
        <f>-'Team Plan'!D11</f>
        <v>-22000</v>
      </c>
      <c r="E14" s="19">
        <f>-'Team Plan'!E11</f>
        <v>-27000</v>
      </c>
      <c r="F14" s="19">
        <f>-'Team Plan'!F11</f>
        <v>-30000</v>
      </c>
      <c r="G14" s="19">
        <f>-'Team Plan'!G11</f>
        <v>-30000</v>
      </c>
      <c r="H14" s="19">
        <f>-'Team Plan'!H11</f>
        <v>-30000</v>
      </c>
      <c r="I14" s="19">
        <f>-'Team Plan'!I11</f>
        <v>-36000</v>
      </c>
      <c r="J14" s="19">
        <f>-'Team Plan'!J11</f>
        <v>-36000</v>
      </c>
      <c r="K14" s="19">
        <f>-'Team Plan'!K11</f>
        <v>-36000</v>
      </c>
      <c r="L14" s="19">
        <f>-'Team Plan'!L11</f>
        <v>-36000</v>
      </c>
      <c r="M14" s="19">
        <f>-'Team Plan'!M11</f>
        <v>-36000</v>
      </c>
      <c r="N14" s="19">
        <f>-'Team Plan'!N11</f>
        <v>-36000</v>
      </c>
      <c r="O14" s="19">
        <f>-'Team Plan'!O11</f>
        <v>-36000</v>
      </c>
      <c r="P14" s="19">
        <f>-'Team Plan'!P11</f>
        <v>-36000</v>
      </c>
      <c r="Q14" s="19">
        <f>-'Team Plan'!Q11</f>
        <v>-36000</v>
      </c>
      <c r="R14" s="19">
        <f>-'Team Plan'!R11</f>
        <v>-36000</v>
      </c>
      <c r="S14" s="19">
        <f>-'Team Plan'!S11</f>
        <v>-36000</v>
      </c>
      <c r="T14" s="19">
        <f>-'Team Plan'!T11</f>
        <v>-36000</v>
      </c>
      <c r="U14" s="19">
        <f>-'Team Plan'!U11</f>
        <v>-34000</v>
      </c>
      <c r="V14" s="19">
        <f>-'Team Plan'!V11</f>
        <v>-34000</v>
      </c>
      <c r="W14" s="19">
        <f>-'Team Plan'!W11</f>
        <v>-34000</v>
      </c>
      <c r="X14" s="19">
        <f>-'Team Plan'!X11</f>
        <v>-34000</v>
      </c>
      <c r="Y14" s="19">
        <f>-'Team Plan'!Y11</f>
        <v>-34000</v>
      </c>
      <c r="Z14" s="19">
        <f>-'Team Plan'!Z11</f>
        <v>-34000</v>
      </c>
      <c r="AA14" s="20">
        <f t="shared" si="1"/>
        <v>-797000</v>
      </c>
      <c r="AB14" s="20">
        <f t="shared" si="2"/>
        <v>-377000</v>
      </c>
      <c r="AC14" s="20">
        <f t="shared" si="3"/>
        <v>-420000</v>
      </c>
    </row>
    <row r="15" spans="1:29" ht="13.5" customHeight="1" x14ac:dyDescent="0.2">
      <c r="A15" s="6" t="s">
        <v>295</v>
      </c>
      <c r="B15" s="6" t="s">
        <v>296</v>
      </c>
      <c r="C15" s="19">
        <f>(C11+C12+C13+C14)*Assumptions!$B$50</f>
        <v>-6600</v>
      </c>
      <c r="D15" s="19">
        <f>(D11+D12+D13+D14)*Assumptions!$B$50</f>
        <v>-6800</v>
      </c>
      <c r="E15" s="19">
        <f>(E11+E12+E13+E14)*Assumptions!$B$50</f>
        <v>-7500</v>
      </c>
      <c r="F15" s="19">
        <f>(F11+F12+F13+F14)*Assumptions!$B$50</f>
        <v>-8000</v>
      </c>
      <c r="G15" s="19">
        <f>(G11+G12+G13+G14)*Assumptions!$B$50</f>
        <v>-8400</v>
      </c>
      <c r="H15" s="19">
        <f>(H11+H12+H13+H14)*Assumptions!$B$50</f>
        <v>-9000</v>
      </c>
      <c r="I15" s="19">
        <f>(I11+I12+I13+I14)*Assumptions!$B$50</f>
        <v>-8100</v>
      </c>
      <c r="J15" s="19">
        <f>(J11+J12+J13+J14)*Assumptions!$B$50</f>
        <v>-7300</v>
      </c>
      <c r="K15" s="19">
        <f>(K11+K12+K13+K14)*Assumptions!$B$50</f>
        <v>-6900</v>
      </c>
      <c r="L15" s="19">
        <f>(L11+L12+L13+L14)*Assumptions!$B$50</f>
        <v>-6700</v>
      </c>
      <c r="M15" s="19">
        <f>(M11+M12+M13+M14)*Assumptions!$B$50</f>
        <v>-6700</v>
      </c>
      <c r="N15" s="19">
        <f>(N11+N12+N13+N14)*Assumptions!$B$50</f>
        <v>-6700</v>
      </c>
      <c r="O15" s="19">
        <f>(O11+O12+O13+O14)*Assumptions!$B$50</f>
        <v>-6700</v>
      </c>
      <c r="P15" s="19">
        <f>(P11+P12+P13+P14)*Assumptions!$B$50</f>
        <v>-6700</v>
      </c>
      <c r="Q15" s="19">
        <f>(Q11+Q12+Q13+Q14)*Assumptions!$B$50</f>
        <v>-6700</v>
      </c>
      <c r="R15" s="19">
        <f>(R11+R12+R13+R14)*Assumptions!$B$50</f>
        <v>-6700</v>
      </c>
      <c r="S15" s="19">
        <f>(S11+S12+S13+S14)*Assumptions!$B$50</f>
        <v>-6700</v>
      </c>
      <c r="T15" s="19">
        <f>(T11+T12+T13+T14)*Assumptions!$B$50</f>
        <v>-6700</v>
      </c>
      <c r="U15" s="19">
        <f>(U11+U12+U13+U14)*Assumptions!$B$50</f>
        <v>-6500</v>
      </c>
      <c r="V15" s="19">
        <f>(V11+V12+V13+V14)*Assumptions!$B$50</f>
        <v>-6500</v>
      </c>
      <c r="W15" s="19">
        <f>(W11+W12+W13+W14)*Assumptions!$B$50</f>
        <v>-6500</v>
      </c>
      <c r="X15" s="19">
        <f>(X11+X12+X13+X14)*Assumptions!$B$50</f>
        <v>-6500</v>
      </c>
      <c r="Y15" s="19">
        <f>(Y11+Y12+Y13+Y14)*Assumptions!$B$50</f>
        <v>-6500</v>
      </c>
      <c r="Z15" s="19">
        <f>(Z11+Z12+Z13+Z14)*Assumptions!$B$50</f>
        <v>-6500</v>
      </c>
      <c r="AA15" s="20">
        <f t="shared" si="1"/>
        <v>-167900</v>
      </c>
      <c r="AB15" s="20">
        <f t="shared" si="2"/>
        <v>-88700</v>
      </c>
      <c r="AC15" s="20">
        <f t="shared" si="3"/>
        <v>-79200</v>
      </c>
    </row>
    <row r="16" spans="1:29" ht="13.5" customHeight="1" x14ac:dyDescent="0.2">
      <c r="A16" s="10" t="s">
        <v>297</v>
      </c>
      <c r="B16" s="1"/>
      <c r="C16" s="11">
        <f t="shared" ref="C16:Z16" si="4">SUM(C11:C15)</f>
        <v>-72600</v>
      </c>
      <c r="D16" s="11">
        <f t="shared" si="4"/>
        <v>-74800</v>
      </c>
      <c r="E16" s="11">
        <f t="shared" si="4"/>
        <v>-82500</v>
      </c>
      <c r="F16" s="11">
        <f t="shared" si="4"/>
        <v>-88000</v>
      </c>
      <c r="G16" s="11">
        <f t="shared" si="4"/>
        <v>-92400</v>
      </c>
      <c r="H16" s="11">
        <f t="shared" si="4"/>
        <v>-99000</v>
      </c>
      <c r="I16" s="11">
        <f t="shared" si="4"/>
        <v>-89100</v>
      </c>
      <c r="J16" s="11">
        <f t="shared" si="4"/>
        <v>-80300</v>
      </c>
      <c r="K16" s="11">
        <f t="shared" si="4"/>
        <v>-75900</v>
      </c>
      <c r="L16" s="11">
        <f t="shared" si="4"/>
        <v>-73700</v>
      </c>
      <c r="M16" s="11">
        <f t="shared" si="4"/>
        <v>-73700</v>
      </c>
      <c r="N16" s="11">
        <f t="shared" si="4"/>
        <v>-73700</v>
      </c>
      <c r="O16" s="11">
        <f t="shared" si="4"/>
        <v>-73700</v>
      </c>
      <c r="P16" s="11">
        <f t="shared" si="4"/>
        <v>-73700</v>
      </c>
      <c r="Q16" s="11">
        <f t="shared" si="4"/>
        <v>-73700</v>
      </c>
      <c r="R16" s="11">
        <f t="shared" si="4"/>
        <v>-73700</v>
      </c>
      <c r="S16" s="11">
        <f t="shared" si="4"/>
        <v>-73700</v>
      </c>
      <c r="T16" s="11">
        <f t="shared" si="4"/>
        <v>-73700</v>
      </c>
      <c r="U16" s="11">
        <f t="shared" si="4"/>
        <v>-71500</v>
      </c>
      <c r="V16" s="11">
        <f t="shared" si="4"/>
        <v>-71500</v>
      </c>
      <c r="W16" s="11">
        <f t="shared" si="4"/>
        <v>-71500</v>
      </c>
      <c r="X16" s="11">
        <f t="shared" si="4"/>
        <v>-71500</v>
      </c>
      <c r="Y16" s="11">
        <f t="shared" si="4"/>
        <v>-71500</v>
      </c>
      <c r="Z16" s="11">
        <f t="shared" si="4"/>
        <v>-71500</v>
      </c>
      <c r="AA16" s="11">
        <f t="shared" si="1"/>
        <v>-1846900</v>
      </c>
      <c r="AB16" s="11">
        <f t="shared" si="2"/>
        <v>-975700</v>
      </c>
      <c r="AC16" s="11">
        <f t="shared" si="3"/>
        <v>-871200</v>
      </c>
    </row>
    <row r="17" spans="1:29" ht="22" customHeight="1" x14ac:dyDescent="0.2">
      <c r="A17" s="42" t="s">
        <v>298</v>
      </c>
      <c r="B17" s="40"/>
      <c r="C17" s="40"/>
      <c r="D17" s="40"/>
      <c r="E17" s="40"/>
      <c r="F17" s="40"/>
      <c r="G17" s="40"/>
      <c r="H17" s="40"/>
      <c r="I17" s="40"/>
      <c r="J17" s="40"/>
      <c r="K17" s="40"/>
      <c r="L17" s="40"/>
      <c r="M17" s="40"/>
      <c r="N17" s="40"/>
      <c r="O17" s="40"/>
      <c r="P17" s="40"/>
      <c r="Q17" s="40"/>
      <c r="R17" s="40"/>
      <c r="S17" s="40"/>
      <c r="T17" s="40"/>
      <c r="U17" s="40"/>
      <c r="V17" s="40"/>
      <c r="W17" s="40"/>
      <c r="X17" s="40"/>
      <c r="Y17" s="40"/>
      <c r="Z17" s="40"/>
      <c r="AA17" s="40"/>
      <c r="AB17" s="40"/>
      <c r="AC17" s="39"/>
    </row>
    <row r="18" spans="1:29" ht="13.5" customHeight="1" x14ac:dyDescent="0.2">
      <c r="A18" s="21" t="s">
        <v>299</v>
      </c>
      <c r="B18" s="6" t="s">
        <v>300</v>
      </c>
      <c r="C18" s="22">
        <f t="shared" ref="C18:Z18" si="5">C8+C16</f>
        <v>-71000</v>
      </c>
      <c r="D18" s="22">
        <f t="shared" si="5"/>
        <v>-73008</v>
      </c>
      <c r="E18" s="22">
        <f t="shared" si="5"/>
        <v>-80492.960000000006</v>
      </c>
      <c r="F18" s="22">
        <f t="shared" si="5"/>
        <v>-85752.1152</v>
      </c>
      <c r="G18" s="22">
        <f t="shared" si="5"/>
        <v>-89882.369024</v>
      </c>
      <c r="H18" s="22">
        <f t="shared" si="5"/>
        <v>-96180.253306879997</v>
      </c>
      <c r="I18" s="22">
        <f t="shared" si="5"/>
        <v>-80941.883703705593</v>
      </c>
      <c r="J18" s="22">
        <f t="shared" si="5"/>
        <v>-70762.909748150269</v>
      </c>
      <c r="K18" s="22">
        <f t="shared" si="5"/>
        <v>-64738.458917928307</v>
      </c>
      <c r="L18" s="22">
        <f t="shared" si="5"/>
        <v>-60623.073988079697</v>
      </c>
      <c r="M18" s="22">
        <f t="shared" si="5"/>
        <v>-58362.642866649257</v>
      </c>
      <c r="N18" s="22">
        <f t="shared" si="5"/>
        <v>-55692.720010647172</v>
      </c>
      <c r="O18" s="22">
        <f t="shared" si="5"/>
        <v>-54029.510411924835</v>
      </c>
      <c r="P18" s="22">
        <f t="shared" si="5"/>
        <v>-52206.52878135581</v>
      </c>
      <c r="Q18" s="22">
        <f t="shared" si="5"/>
        <v>-50207.787524718507</v>
      </c>
      <c r="R18" s="22">
        <f t="shared" si="5"/>
        <v>-48015.635340452725</v>
      </c>
      <c r="S18" s="22">
        <f t="shared" si="5"/>
        <v>-45610.577959096496</v>
      </c>
      <c r="T18" s="22">
        <f t="shared" si="5"/>
        <v>-42971.079002200669</v>
      </c>
      <c r="U18" s="22">
        <f t="shared" si="5"/>
        <v>-37873.338705518348</v>
      </c>
      <c r="V18" s="22">
        <f t="shared" si="5"/>
        <v>-34691.047991078442</v>
      </c>
      <c r="W18" s="22">
        <f t="shared" si="5"/>
        <v>-31195.115082177574</v>
      </c>
      <c r="X18" s="22">
        <f t="shared" si="5"/>
        <v>-27353.361530782182</v>
      </c>
      <c r="Y18" s="22">
        <f t="shared" si="5"/>
        <v>-23130.184164318809</v>
      </c>
      <c r="Z18" s="22">
        <f t="shared" si="5"/>
        <v>-18486.17905386725</v>
      </c>
      <c r="AA18" s="22">
        <f>SUM(C18:Z18)</f>
        <v>-1353207.7323135317</v>
      </c>
      <c r="AB18" s="22">
        <f>SUM(C18:N18)</f>
        <v>-887437.38676604035</v>
      </c>
      <c r="AC18" s="22">
        <f>SUM(O18:Z18)</f>
        <v>-465770.34554749168</v>
      </c>
    </row>
    <row r="19" spans="1:29" ht="13.5" customHeight="1" x14ac:dyDescent="0.2">
      <c r="A19" s="6" t="s">
        <v>301</v>
      </c>
      <c r="B19" s="6" t="s">
        <v>302</v>
      </c>
      <c r="C19" s="16">
        <v>0</v>
      </c>
      <c r="D19" s="16">
        <v>0</v>
      </c>
      <c r="E19" s="16">
        <v>0</v>
      </c>
      <c r="F19" s="16">
        <v>0</v>
      </c>
      <c r="G19" s="16">
        <v>0</v>
      </c>
      <c r="H19" s="16">
        <v>0</v>
      </c>
      <c r="I19" s="16">
        <v>-650000</v>
      </c>
      <c r="J19" s="16">
        <v>0</v>
      </c>
      <c r="K19" s="16">
        <v>0</v>
      </c>
      <c r="L19" s="16">
        <v>0</v>
      </c>
      <c r="M19" s="16">
        <v>0</v>
      </c>
      <c r="N19" s="16">
        <v>0</v>
      </c>
      <c r="O19" s="16">
        <v>0</v>
      </c>
      <c r="P19" s="16">
        <v>0</v>
      </c>
      <c r="Q19" s="16">
        <v>0</v>
      </c>
      <c r="R19" s="16">
        <v>0</v>
      </c>
      <c r="S19" s="16">
        <v>0</v>
      </c>
      <c r="T19" s="16">
        <v>0</v>
      </c>
      <c r="U19" s="16">
        <v>0</v>
      </c>
      <c r="V19" s="16">
        <v>0</v>
      </c>
      <c r="W19" s="16">
        <v>0</v>
      </c>
      <c r="X19" s="16">
        <v>0</v>
      </c>
      <c r="Y19" s="16">
        <v>0</v>
      </c>
      <c r="Z19" s="16">
        <v>0</v>
      </c>
      <c r="AA19" s="17">
        <f>SUM(C19:Z19)</f>
        <v>-650000</v>
      </c>
      <c r="AB19" s="17">
        <f>SUM(C19:N19)</f>
        <v>-650000</v>
      </c>
      <c r="AC19" s="17">
        <f>SUM(O19:Z19)</f>
        <v>0</v>
      </c>
    </row>
    <row r="20" spans="1:29" ht="13.5" customHeight="1" x14ac:dyDescent="0.2">
      <c r="A20" s="21" t="s">
        <v>303</v>
      </c>
      <c r="B20" s="6" t="s">
        <v>304</v>
      </c>
      <c r="C20" s="23">
        <f t="shared" ref="C20:Z20" si="6">C18+C9+C19+C24</f>
        <v>2129000</v>
      </c>
      <c r="D20" s="23">
        <f t="shared" si="6"/>
        <v>-73008</v>
      </c>
      <c r="E20" s="23">
        <f t="shared" si="6"/>
        <v>-80492.960000000006</v>
      </c>
      <c r="F20" s="23">
        <f t="shared" si="6"/>
        <v>-85752.1152</v>
      </c>
      <c r="G20" s="23">
        <f t="shared" si="6"/>
        <v>-89882.369024</v>
      </c>
      <c r="H20" s="23">
        <f t="shared" si="6"/>
        <v>-96180.253306879997</v>
      </c>
      <c r="I20" s="23">
        <f t="shared" si="6"/>
        <v>-730941.88370370562</v>
      </c>
      <c r="J20" s="23">
        <f t="shared" si="6"/>
        <v>-70762.909748150269</v>
      </c>
      <c r="K20" s="23">
        <f t="shared" si="6"/>
        <v>-64738.458917928307</v>
      </c>
      <c r="L20" s="23">
        <f t="shared" si="6"/>
        <v>-60623.073988079697</v>
      </c>
      <c r="M20" s="23">
        <f t="shared" si="6"/>
        <v>-58362.642866649257</v>
      </c>
      <c r="N20" s="23">
        <f t="shared" si="6"/>
        <v>-55692.720010647172</v>
      </c>
      <c r="O20" s="23">
        <f t="shared" si="6"/>
        <v>-54029.510411924835</v>
      </c>
      <c r="P20" s="23">
        <f t="shared" si="6"/>
        <v>-52206.52878135581</v>
      </c>
      <c r="Q20" s="23">
        <f t="shared" si="6"/>
        <v>-50207.787524718507</v>
      </c>
      <c r="R20" s="23">
        <f t="shared" si="6"/>
        <v>-48015.635340452725</v>
      </c>
      <c r="S20" s="23">
        <f t="shared" si="6"/>
        <v>-45610.577959096496</v>
      </c>
      <c r="T20" s="23">
        <f t="shared" si="6"/>
        <v>-42971.079002200669</v>
      </c>
      <c r="U20" s="23">
        <f t="shared" si="6"/>
        <v>-37873.338705518348</v>
      </c>
      <c r="V20" s="23">
        <f t="shared" si="6"/>
        <v>-34691.047991078442</v>
      </c>
      <c r="W20" s="23">
        <f t="shared" si="6"/>
        <v>-31195.115082177574</v>
      </c>
      <c r="X20" s="23">
        <f t="shared" si="6"/>
        <v>-27353.361530782182</v>
      </c>
      <c r="Y20" s="23">
        <f t="shared" si="6"/>
        <v>-23130.184164318809</v>
      </c>
      <c r="Z20" s="23">
        <f t="shared" si="6"/>
        <v>-18486.17905386725</v>
      </c>
      <c r="AA20" s="23">
        <f>SUM(C20:Z20)</f>
        <v>196792.26768646843</v>
      </c>
      <c r="AB20" s="23">
        <f>SUM(C20:N20)</f>
        <v>662562.61323396012</v>
      </c>
      <c r="AC20" s="23">
        <f>SUM(O20:Z20)</f>
        <v>-465770.34554749168</v>
      </c>
    </row>
    <row r="21" spans="1:29" ht="13.5" customHeight="1" x14ac:dyDescent="0.2">
      <c r="A21" s="24" t="s">
        <v>305</v>
      </c>
      <c r="B21" s="6" t="s">
        <v>306</v>
      </c>
      <c r="C21" s="25">
        <f>C20</f>
        <v>2129000</v>
      </c>
      <c r="D21" s="25">
        <f t="shared" ref="D21:Z21" si="7">C21+D20</f>
        <v>2055992</v>
      </c>
      <c r="E21" s="25">
        <f t="shared" si="7"/>
        <v>1975499.04</v>
      </c>
      <c r="F21" s="25">
        <f t="shared" si="7"/>
        <v>1889746.9248000002</v>
      </c>
      <c r="G21" s="25">
        <f t="shared" si="7"/>
        <v>1799864.5557760003</v>
      </c>
      <c r="H21" s="25">
        <f t="shared" si="7"/>
        <v>1703684.3024691204</v>
      </c>
      <c r="I21" s="25">
        <f t="shared" si="7"/>
        <v>972742.41876541474</v>
      </c>
      <c r="J21" s="25">
        <f t="shared" si="7"/>
        <v>901979.50901726447</v>
      </c>
      <c r="K21" s="25">
        <f t="shared" si="7"/>
        <v>837241.05009933619</v>
      </c>
      <c r="L21" s="25">
        <f t="shared" si="7"/>
        <v>776617.97611125652</v>
      </c>
      <c r="M21" s="25">
        <f t="shared" si="7"/>
        <v>718255.33324460732</v>
      </c>
      <c r="N21" s="25">
        <f t="shared" si="7"/>
        <v>662562.61323396012</v>
      </c>
      <c r="O21" s="25">
        <f t="shared" si="7"/>
        <v>608533.10282203532</v>
      </c>
      <c r="P21" s="25">
        <f t="shared" si="7"/>
        <v>556326.57404067949</v>
      </c>
      <c r="Q21" s="25">
        <f t="shared" si="7"/>
        <v>506118.78651596099</v>
      </c>
      <c r="R21" s="25">
        <f t="shared" si="7"/>
        <v>458103.15117550828</v>
      </c>
      <c r="S21" s="25">
        <f t="shared" si="7"/>
        <v>412492.57321641175</v>
      </c>
      <c r="T21" s="25">
        <f t="shared" si="7"/>
        <v>369521.49421421107</v>
      </c>
      <c r="U21" s="25">
        <f t="shared" si="7"/>
        <v>331648.15550869273</v>
      </c>
      <c r="V21" s="25">
        <f t="shared" si="7"/>
        <v>296957.10751761426</v>
      </c>
      <c r="W21" s="25">
        <f t="shared" si="7"/>
        <v>265761.9924354367</v>
      </c>
      <c r="X21" s="25">
        <f t="shared" si="7"/>
        <v>238408.63090465451</v>
      </c>
      <c r="Y21" s="25">
        <f t="shared" si="7"/>
        <v>215278.4467403357</v>
      </c>
      <c r="Z21" s="25">
        <f t="shared" si="7"/>
        <v>196792.26768646843</v>
      </c>
      <c r="AA21" s="25">
        <f>Z21</f>
        <v>196792.26768646843</v>
      </c>
    </row>
    <row r="22" spans="1:29" ht="13.5" customHeight="1" x14ac:dyDescent="0.2">
      <c r="A22" s="6" t="s">
        <v>307</v>
      </c>
      <c r="B22" s="6" t="s">
        <v>308</v>
      </c>
      <c r="C22" s="19">
        <f t="shared" ref="C22:Z22" si="8">IFERROR(C18/C8,0)</f>
        <v>-44.375</v>
      </c>
      <c r="D22" s="19">
        <f t="shared" si="8"/>
        <v>-40.741071428571423</v>
      </c>
      <c r="E22" s="19">
        <f t="shared" si="8"/>
        <v>-40.105309311224488</v>
      </c>
      <c r="F22" s="19">
        <f t="shared" si="8"/>
        <v>-38.147913629737594</v>
      </c>
      <c r="G22" s="19">
        <f t="shared" si="8"/>
        <v>-35.701169027878997</v>
      </c>
      <c r="H22" s="19">
        <f t="shared" si="8"/>
        <v>-34.109536697588332</v>
      </c>
      <c r="I22" s="19">
        <f t="shared" si="8"/>
        <v>-9.9216388641666207</v>
      </c>
      <c r="J22" s="19">
        <f t="shared" si="8"/>
        <v>-7.4197588446251439</v>
      </c>
      <c r="K22" s="19">
        <f t="shared" si="8"/>
        <v>-5.8001362394226108</v>
      </c>
      <c r="L22" s="19">
        <f t="shared" si="8"/>
        <v>-4.635881088018591</v>
      </c>
      <c r="M22" s="19">
        <f t="shared" si="8"/>
        <v>-3.805260734246124</v>
      </c>
      <c r="N22" s="19">
        <f t="shared" si="8"/>
        <v>-3.0927891410349941</v>
      </c>
      <c r="O22" s="19">
        <f t="shared" si="8"/>
        <v>-2.7467293160145405</v>
      </c>
      <c r="P22" s="19">
        <f t="shared" si="8"/>
        <v>-2.4289482257323813</v>
      </c>
      <c r="Q22" s="19">
        <f t="shared" si="8"/>
        <v>-2.137209834005509</v>
      </c>
      <c r="R22" s="19">
        <f t="shared" si="8"/>
        <v>-1.869449993290162</v>
      </c>
      <c r="S22" s="19">
        <f t="shared" si="8"/>
        <v>-1.6237634897819853</v>
      </c>
      <c r="T22" s="19">
        <f t="shared" si="8"/>
        <v>-1.39839205565591</v>
      </c>
      <c r="U22" s="19">
        <f t="shared" si="8"/>
        <v>-1.1262889994890335</v>
      </c>
      <c r="V22" s="19">
        <f t="shared" si="8"/>
        <v>-0.94246225708002251</v>
      </c>
      <c r="W22" s="19">
        <f t="shared" si="8"/>
        <v>-0.7739785176357965</v>
      </c>
      <c r="X22" s="19">
        <f t="shared" si="8"/>
        <v>-0.61960236337937469</v>
      </c>
      <c r="Y22" s="19">
        <f t="shared" si="8"/>
        <v>-0.47819458818894772</v>
      </c>
      <c r="Z22" s="19">
        <f t="shared" si="8"/>
        <v>-0.34870489853298869</v>
      </c>
    </row>
    <row r="23" spans="1:29" ht="21" customHeight="1" x14ac:dyDescent="0.2"/>
    <row r="24" spans="1:29" ht="21" customHeight="1" x14ac:dyDescent="0.2">
      <c r="A24" s="6" t="s">
        <v>113</v>
      </c>
      <c r="B24" s="6" t="s">
        <v>309</v>
      </c>
      <c r="C24" s="16">
        <v>200000</v>
      </c>
      <c r="D24" s="16">
        <v>0</v>
      </c>
      <c r="E24" s="16">
        <v>0</v>
      </c>
      <c r="F24" s="16">
        <v>0</v>
      </c>
      <c r="G24" s="16">
        <v>0</v>
      </c>
      <c r="H24" s="16">
        <v>0</v>
      </c>
      <c r="I24" s="16">
        <v>0</v>
      </c>
      <c r="J24" s="16">
        <v>0</v>
      </c>
      <c r="K24" s="16">
        <v>0</v>
      </c>
      <c r="L24" s="16">
        <v>0</v>
      </c>
      <c r="M24" s="16">
        <v>0</v>
      </c>
      <c r="N24" s="16">
        <v>0</v>
      </c>
      <c r="O24" s="16">
        <v>0</v>
      </c>
      <c r="P24" s="16">
        <v>0</v>
      </c>
      <c r="Q24" s="16">
        <v>0</v>
      </c>
      <c r="R24" s="16">
        <v>0</v>
      </c>
      <c r="S24" s="16">
        <v>0</v>
      </c>
      <c r="T24" s="16">
        <v>0</v>
      </c>
      <c r="U24" s="16">
        <v>0</v>
      </c>
      <c r="V24" s="16">
        <v>0</v>
      </c>
      <c r="W24" s="16">
        <v>0</v>
      </c>
      <c r="X24" s="16">
        <v>0</v>
      </c>
      <c r="Y24" s="16">
        <v>0</v>
      </c>
      <c r="Z24" s="16">
        <v>0</v>
      </c>
    </row>
  </sheetData>
  <autoFilter ref="A2:AC24" xr:uid="{00000000-0009-0000-0000-000002000000}"/>
  <mergeCells count="4">
    <mergeCell ref="A10:AC10"/>
    <mergeCell ref="A1:AC1"/>
    <mergeCell ref="A17:AC17"/>
    <mergeCell ref="A4:AC4"/>
  </mergeCells>
  <pageMargins left="0.25" right="0.25" top="0.4" bottom="0.4" header="0.3" footer="0.3"/>
  <pageSetup fitToHeight="0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7C3AED"/>
    <pageSetUpPr fitToPage="1"/>
  </sheetPr>
  <dimension ref="A1:AA19"/>
  <sheetViews>
    <sheetView showGridLines="0" zoomScale="85" workbookViewId="0">
      <pane xSplit="2" ySplit="3" topLeftCell="C4" activePane="bottomRight" state="frozen"/>
      <selection pane="topRight"/>
      <selection pane="bottomLeft"/>
      <selection pane="bottomRight"/>
    </sheetView>
  </sheetViews>
  <sheetFormatPr baseColWidth="10" defaultColWidth="8.6640625" defaultRowHeight="15" x14ac:dyDescent="0.2"/>
  <cols>
    <col min="1" max="1" width="36" customWidth="1"/>
    <col min="2" max="2" width="18" customWidth="1"/>
    <col min="3" max="27" width="13" customWidth="1"/>
  </cols>
  <sheetData>
    <row r="1" spans="1:27" ht="30" customHeight="1" x14ac:dyDescent="0.2">
      <c r="A1" s="41" t="s">
        <v>310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  <c r="Q1" s="40"/>
      <c r="R1" s="40"/>
      <c r="S1" s="40"/>
      <c r="T1" s="40"/>
      <c r="U1" s="40"/>
      <c r="V1" s="40"/>
      <c r="W1" s="40"/>
      <c r="X1" s="40"/>
      <c r="Y1" s="40"/>
      <c r="Z1" s="39"/>
      <c r="AA1" s="3"/>
    </row>
    <row r="2" spans="1:27" ht="24" customHeight="1" x14ac:dyDescent="0.2">
      <c r="A2" s="26" t="s">
        <v>311</v>
      </c>
      <c r="B2" s="26" t="s">
        <v>312</v>
      </c>
      <c r="C2" s="26" t="s">
        <v>248</v>
      </c>
      <c r="D2" s="26" t="s">
        <v>249</v>
      </c>
      <c r="E2" s="26" t="s">
        <v>250</v>
      </c>
      <c r="F2" s="26" t="s">
        <v>251</v>
      </c>
      <c r="G2" s="26" t="s">
        <v>252</v>
      </c>
      <c r="H2" s="26" t="s">
        <v>253</v>
      </c>
      <c r="I2" s="26" t="s">
        <v>254</v>
      </c>
      <c r="J2" s="26" t="s">
        <v>255</v>
      </c>
      <c r="K2" s="26" t="s">
        <v>256</v>
      </c>
      <c r="L2" s="26" t="s">
        <v>257</v>
      </c>
      <c r="M2" s="26" t="s">
        <v>258</v>
      </c>
      <c r="N2" s="26" t="s">
        <v>259</v>
      </c>
      <c r="O2" s="26" t="s">
        <v>260</v>
      </c>
      <c r="P2" s="26" t="s">
        <v>261</v>
      </c>
      <c r="Q2" s="26" t="s">
        <v>262</v>
      </c>
      <c r="R2" s="26" t="s">
        <v>263</v>
      </c>
      <c r="S2" s="26" t="s">
        <v>264</v>
      </c>
      <c r="T2" s="26" t="s">
        <v>265</v>
      </c>
      <c r="U2" s="26" t="s">
        <v>266</v>
      </c>
      <c r="V2" s="26" t="s">
        <v>267</v>
      </c>
      <c r="W2" s="26" t="s">
        <v>268</v>
      </c>
      <c r="X2" s="26" t="s">
        <v>269</v>
      </c>
      <c r="Y2" s="26" t="s">
        <v>270</v>
      </c>
      <c r="Z2" s="26" t="s">
        <v>271</v>
      </c>
      <c r="AA2" s="26"/>
    </row>
    <row r="3" spans="1:27" ht="15" customHeight="1" x14ac:dyDescent="0.2">
      <c r="C3" s="12" t="s">
        <v>275</v>
      </c>
      <c r="D3" s="12" t="s">
        <v>275</v>
      </c>
      <c r="E3" s="12" t="s">
        <v>275</v>
      </c>
      <c r="F3" s="12" t="s">
        <v>275</v>
      </c>
      <c r="G3" s="12" t="s">
        <v>275</v>
      </c>
      <c r="H3" s="12" t="s">
        <v>275</v>
      </c>
      <c r="I3" s="13" t="s">
        <v>276</v>
      </c>
      <c r="J3" s="13" t="s">
        <v>276</v>
      </c>
      <c r="K3" s="13" t="s">
        <v>276</v>
      </c>
      <c r="L3" s="13" t="s">
        <v>276</v>
      </c>
      <c r="M3" s="13" t="s">
        <v>276</v>
      </c>
      <c r="N3" s="13" t="s">
        <v>276</v>
      </c>
      <c r="O3" s="13" t="s">
        <v>276</v>
      </c>
      <c r="P3" s="13" t="s">
        <v>276</v>
      </c>
      <c r="Q3" s="13" t="s">
        <v>276</v>
      </c>
      <c r="R3" s="13" t="s">
        <v>276</v>
      </c>
      <c r="S3" s="13" t="s">
        <v>276</v>
      </c>
      <c r="T3" s="13" t="s">
        <v>276</v>
      </c>
      <c r="U3" s="13" t="s">
        <v>276</v>
      </c>
      <c r="V3" s="13" t="s">
        <v>276</v>
      </c>
      <c r="W3" s="13" t="s">
        <v>276</v>
      </c>
      <c r="X3" s="13" t="s">
        <v>276</v>
      </c>
      <c r="Y3" s="13" t="s">
        <v>276</v>
      </c>
      <c r="Z3" s="13" t="s">
        <v>276</v>
      </c>
    </row>
    <row r="4" spans="1:27" ht="15" customHeight="1" x14ac:dyDescent="0.2">
      <c r="A4" s="6" t="s">
        <v>313</v>
      </c>
      <c r="B4" s="19">
        <v>25000000</v>
      </c>
      <c r="C4" s="19">
        <v>0</v>
      </c>
      <c r="D4" s="19">
        <v>0</v>
      </c>
      <c r="E4" s="19">
        <v>0</v>
      </c>
      <c r="F4" s="19">
        <v>0</v>
      </c>
      <c r="G4" s="19">
        <v>0</v>
      </c>
      <c r="H4" s="19">
        <v>0</v>
      </c>
      <c r="I4" s="19">
        <v>8750000</v>
      </c>
      <c r="J4" s="19">
        <v>0</v>
      </c>
      <c r="K4" s="19">
        <v>0</v>
      </c>
      <c r="L4" s="19">
        <v>8750000</v>
      </c>
      <c r="M4" s="19">
        <v>0</v>
      </c>
      <c r="N4" s="19">
        <v>0</v>
      </c>
      <c r="O4" s="19">
        <v>7500000</v>
      </c>
      <c r="P4" s="19">
        <v>0</v>
      </c>
      <c r="Q4" s="19">
        <v>0</v>
      </c>
      <c r="R4" s="19">
        <v>0</v>
      </c>
      <c r="S4" s="19">
        <v>0</v>
      </c>
      <c r="T4" s="19">
        <v>0</v>
      </c>
      <c r="U4" s="19">
        <v>0</v>
      </c>
      <c r="V4" s="19">
        <v>0</v>
      </c>
      <c r="W4" s="19">
        <v>0</v>
      </c>
      <c r="X4" s="19">
        <v>0</v>
      </c>
      <c r="Y4" s="19">
        <v>0</v>
      </c>
      <c r="Z4" s="19">
        <v>0</v>
      </c>
      <c r="AA4" s="20">
        <f t="shared" ref="AA4:AA9" si="0">SUM(C4:Z4)</f>
        <v>25000000</v>
      </c>
    </row>
    <row r="5" spans="1:27" ht="15" customHeight="1" x14ac:dyDescent="0.2">
      <c r="A5" s="6" t="s">
        <v>58</v>
      </c>
      <c r="B5" s="14">
        <v>275000000</v>
      </c>
      <c r="C5" s="14">
        <v>0</v>
      </c>
      <c r="D5" s="14">
        <v>0</v>
      </c>
      <c r="E5" s="14">
        <v>0</v>
      </c>
      <c r="F5" s="14">
        <v>0</v>
      </c>
      <c r="G5" s="14">
        <v>0</v>
      </c>
      <c r="H5" s="14">
        <v>0</v>
      </c>
      <c r="I5" s="14">
        <v>0</v>
      </c>
      <c r="J5" s="14">
        <v>25000000</v>
      </c>
      <c r="K5" s="14">
        <v>25000000</v>
      </c>
      <c r="L5" s="14">
        <v>25000000</v>
      </c>
      <c r="M5" s="14">
        <v>25000000</v>
      </c>
      <c r="N5" s="14">
        <v>25000000</v>
      </c>
      <c r="O5" s="14">
        <v>25000000</v>
      </c>
      <c r="P5" s="14">
        <v>25000000</v>
      </c>
      <c r="Q5" s="14">
        <v>25000000</v>
      </c>
      <c r="R5" s="14">
        <v>25000000</v>
      </c>
      <c r="S5" s="14">
        <v>25000000</v>
      </c>
      <c r="T5" s="14">
        <v>25000000</v>
      </c>
      <c r="U5" s="14">
        <v>0</v>
      </c>
      <c r="V5" s="14">
        <v>0</v>
      </c>
      <c r="W5" s="14">
        <v>0</v>
      </c>
      <c r="X5" s="14">
        <v>0</v>
      </c>
      <c r="Y5" s="14">
        <v>0</v>
      </c>
      <c r="Z5" s="14">
        <v>0</v>
      </c>
      <c r="AA5" s="15">
        <f t="shared" si="0"/>
        <v>275000000</v>
      </c>
    </row>
    <row r="6" spans="1:27" ht="15" customHeight="1" x14ac:dyDescent="0.2">
      <c r="A6" s="6" t="s">
        <v>314</v>
      </c>
      <c r="B6" s="16">
        <v>13000000</v>
      </c>
      <c r="C6" s="16">
        <v>0</v>
      </c>
      <c r="D6" s="16">
        <v>0</v>
      </c>
      <c r="E6" s="16">
        <v>0</v>
      </c>
      <c r="F6" s="16">
        <v>0</v>
      </c>
      <c r="G6" s="16">
        <v>0</v>
      </c>
      <c r="H6" s="16">
        <v>0</v>
      </c>
      <c r="I6" s="16">
        <v>13000000</v>
      </c>
      <c r="J6" s="16">
        <v>0</v>
      </c>
      <c r="K6" s="16">
        <v>0</v>
      </c>
      <c r="L6" s="16">
        <v>0</v>
      </c>
      <c r="M6" s="16">
        <v>0</v>
      </c>
      <c r="N6" s="16">
        <v>0</v>
      </c>
      <c r="O6" s="16">
        <v>0</v>
      </c>
      <c r="P6" s="16">
        <v>0</v>
      </c>
      <c r="Q6" s="16">
        <v>0</v>
      </c>
      <c r="R6" s="16">
        <v>0</v>
      </c>
      <c r="S6" s="16">
        <v>0</v>
      </c>
      <c r="T6" s="16">
        <v>0</v>
      </c>
      <c r="U6" s="16">
        <v>0</v>
      </c>
      <c r="V6" s="16">
        <v>0</v>
      </c>
      <c r="W6" s="16">
        <v>0</v>
      </c>
      <c r="X6" s="16">
        <v>0</v>
      </c>
      <c r="Y6" s="16">
        <v>0</v>
      </c>
      <c r="Z6" s="16">
        <v>0</v>
      </c>
      <c r="AA6" s="17">
        <f t="shared" si="0"/>
        <v>13000000</v>
      </c>
    </row>
    <row r="7" spans="1:27" ht="15" customHeight="1" x14ac:dyDescent="0.2">
      <c r="A7" s="6" t="s">
        <v>315</v>
      </c>
      <c r="B7" s="14">
        <v>187000000</v>
      </c>
      <c r="C7" s="14">
        <v>0</v>
      </c>
      <c r="D7" s="14">
        <v>0</v>
      </c>
      <c r="E7" s="14">
        <v>0</v>
      </c>
      <c r="F7" s="14">
        <v>0</v>
      </c>
      <c r="G7" s="14">
        <v>0</v>
      </c>
      <c r="H7" s="14">
        <v>0</v>
      </c>
      <c r="I7" s="14">
        <v>101666667</v>
      </c>
      <c r="J7" s="14">
        <v>0</v>
      </c>
      <c r="K7" s="14">
        <v>0</v>
      </c>
      <c r="L7" s="14">
        <v>0</v>
      </c>
      <c r="M7" s="14">
        <v>0</v>
      </c>
      <c r="N7" s="14">
        <v>0</v>
      </c>
      <c r="O7" s="14">
        <v>0</v>
      </c>
      <c r="P7" s="14">
        <v>0</v>
      </c>
      <c r="Q7" s="14">
        <v>0</v>
      </c>
      <c r="R7" s="14">
        <v>0</v>
      </c>
      <c r="S7" s="14">
        <v>0</v>
      </c>
      <c r="T7" s="14">
        <v>0</v>
      </c>
      <c r="U7" s="14">
        <v>0</v>
      </c>
      <c r="V7" s="14">
        <v>0</v>
      </c>
      <c r="W7" s="14">
        <v>0</v>
      </c>
      <c r="X7" s="14">
        <v>0</v>
      </c>
      <c r="Y7" s="14">
        <v>0</v>
      </c>
      <c r="Z7" s="14">
        <v>0</v>
      </c>
      <c r="AA7" s="15">
        <f t="shared" si="0"/>
        <v>101666667</v>
      </c>
    </row>
    <row r="8" spans="1:27" ht="15" customHeight="1" x14ac:dyDescent="0.2">
      <c r="A8" s="6" t="s">
        <v>316</v>
      </c>
      <c r="B8" s="14">
        <v>200000000</v>
      </c>
      <c r="C8" s="14">
        <v>0</v>
      </c>
      <c r="D8" s="14">
        <v>0</v>
      </c>
      <c r="E8" s="14">
        <v>0</v>
      </c>
      <c r="F8" s="14">
        <v>0</v>
      </c>
      <c r="G8" s="14">
        <v>0</v>
      </c>
      <c r="H8" s="14">
        <v>0</v>
      </c>
      <c r="I8" s="14">
        <v>0</v>
      </c>
      <c r="J8" s="14">
        <v>0</v>
      </c>
      <c r="K8" s="14">
        <v>0</v>
      </c>
      <c r="L8" s="14">
        <v>0</v>
      </c>
      <c r="M8" s="14">
        <v>0</v>
      </c>
      <c r="N8" s="14">
        <v>0</v>
      </c>
      <c r="O8" s="14">
        <v>0</v>
      </c>
      <c r="P8" s="14">
        <v>0</v>
      </c>
      <c r="Q8" s="14">
        <v>0</v>
      </c>
      <c r="R8" s="14">
        <v>0</v>
      </c>
      <c r="S8" s="14">
        <v>0</v>
      </c>
      <c r="T8" s="14">
        <v>0</v>
      </c>
      <c r="U8" s="14">
        <v>4166667</v>
      </c>
      <c r="V8" s="14">
        <v>4166667</v>
      </c>
      <c r="W8" s="14">
        <v>4166667</v>
      </c>
      <c r="X8" s="14">
        <v>4166667</v>
      </c>
      <c r="Y8" s="14">
        <v>4166667</v>
      </c>
      <c r="Z8" s="14">
        <v>4166667</v>
      </c>
      <c r="AA8" s="15">
        <f t="shared" si="0"/>
        <v>25000002</v>
      </c>
    </row>
    <row r="9" spans="1:27" ht="15" customHeight="1" x14ac:dyDescent="0.2">
      <c r="A9" s="21" t="s">
        <v>317</v>
      </c>
      <c r="B9" s="22">
        <v>100000000</v>
      </c>
      <c r="C9" s="22">
        <v>0</v>
      </c>
      <c r="D9" s="22">
        <v>0</v>
      </c>
      <c r="E9" s="22">
        <v>0</v>
      </c>
      <c r="F9" s="22">
        <v>0</v>
      </c>
      <c r="G9" s="22">
        <v>0</v>
      </c>
      <c r="H9" s="22">
        <v>0</v>
      </c>
      <c r="I9" s="22">
        <v>8333333</v>
      </c>
      <c r="J9" s="22">
        <v>8333333</v>
      </c>
      <c r="K9" s="22">
        <v>8333333</v>
      </c>
      <c r="L9" s="22">
        <v>8333333</v>
      </c>
      <c r="M9" s="22">
        <v>8333333</v>
      </c>
      <c r="N9" s="22">
        <v>8333333</v>
      </c>
      <c r="O9" s="22">
        <v>8333333</v>
      </c>
      <c r="P9" s="22">
        <v>8333333</v>
      </c>
      <c r="Q9" s="22">
        <v>8333333</v>
      </c>
      <c r="R9" s="22">
        <v>8333333</v>
      </c>
      <c r="S9" s="22">
        <v>8333333</v>
      </c>
      <c r="T9" s="22">
        <v>8333337</v>
      </c>
      <c r="U9" s="22">
        <v>0</v>
      </c>
      <c r="V9" s="22">
        <v>0</v>
      </c>
      <c r="W9" s="22">
        <v>0</v>
      </c>
      <c r="X9" s="22">
        <v>0</v>
      </c>
      <c r="Y9" s="22">
        <v>0</v>
      </c>
      <c r="Z9" s="22">
        <v>0</v>
      </c>
      <c r="AA9" s="22">
        <f t="shared" si="0"/>
        <v>100000000</v>
      </c>
    </row>
    <row r="10" spans="1:27" ht="21" customHeight="1" x14ac:dyDescent="0.2">
      <c r="A10" s="6" t="s">
        <v>318</v>
      </c>
      <c r="B10" s="14">
        <v>200000000</v>
      </c>
      <c r="C10" s="14">
        <v>0</v>
      </c>
      <c r="D10" s="14">
        <v>0</v>
      </c>
      <c r="E10" s="14">
        <v>0</v>
      </c>
      <c r="F10" s="14">
        <v>0</v>
      </c>
      <c r="G10" s="14">
        <v>0</v>
      </c>
      <c r="H10" s="14">
        <v>0</v>
      </c>
      <c r="I10" s="14">
        <v>0</v>
      </c>
      <c r="J10" s="14">
        <v>0</v>
      </c>
      <c r="K10" s="14">
        <v>0</v>
      </c>
      <c r="L10" s="14">
        <v>0</v>
      </c>
      <c r="M10" s="14">
        <v>0</v>
      </c>
      <c r="N10" s="14">
        <v>0</v>
      </c>
      <c r="O10" s="14">
        <v>0</v>
      </c>
      <c r="P10" s="14">
        <v>0</v>
      </c>
      <c r="Q10" s="14">
        <v>0</v>
      </c>
      <c r="R10" s="14">
        <v>0</v>
      </c>
      <c r="S10" s="14">
        <v>0</v>
      </c>
      <c r="T10" s="14">
        <v>0</v>
      </c>
      <c r="U10" s="14">
        <v>0</v>
      </c>
      <c r="V10" s="14">
        <v>0</v>
      </c>
      <c r="W10" s="14">
        <v>0</v>
      </c>
      <c r="X10" s="14">
        <v>0</v>
      </c>
      <c r="Y10" s="14">
        <v>0</v>
      </c>
      <c r="Z10" s="14">
        <v>0</v>
      </c>
    </row>
    <row r="11" spans="1:27" ht="15" customHeight="1" x14ac:dyDescent="0.2">
      <c r="A11" s="10" t="s">
        <v>319</v>
      </c>
      <c r="B11" s="11">
        <v>1000000000</v>
      </c>
      <c r="C11" s="11">
        <f t="shared" ref="C11:Z11" si="1">SUM(C4:C10)</f>
        <v>0</v>
      </c>
      <c r="D11" s="11">
        <f t="shared" si="1"/>
        <v>0</v>
      </c>
      <c r="E11" s="11">
        <f t="shared" si="1"/>
        <v>0</v>
      </c>
      <c r="F11" s="11">
        <f t="shared" si="1"/>
        <v>0</v>
      </c>
      <c r="G11" s="11">
        <f t="shared" si="1"/>
        <v>0</v>
      </c>
      <c r="H11" s="11">
        <f t="shared" si="1"/>
        <v>0</v>
      </c>
      <c r="I11" s="11">
        <f t="shared" si="1"/>
        <v>131750000</v>
      </c>
      <c r="J11" s="11">
        <f t="shared" si="1"/>
        <v>33333333</v>
      </c>
      <c r="K11" s="11">
        <f t="shared" si="1"/>
        <v>33333333</v>
      </c>
      <c r="L11" s="11">
        <f t="shared" si="1"/>
        <v>42083333</v>
      </c>
      <c r="M11" s="11">
        <f t="shared" si="1"/>
        <v>33333333</v>
      </c>
      <c r="N11" s="11">
        <f t="shared" si="1"/>
        <v>33333333</v>
      </c>
      <c r="O11" s="11">
        <f t="shared" si="1"/>
        <v>40833333</v>
      </c>
      <c r="P11" s="11">
        <f t="shared" si="1"/>
        <v>33333333</v>
      </c>
      <c r="Q11" s="11">
        <f t="shared" si="1"/>
        <v>33333333</v>
      </c>
      <c r="R11" s="11">
        <f t="shared" si="1"/>
        <v>33333333</v>
      </c>
      <c r="S11" s="11">
        <f t="shared" si="1"/>
        <v>33333333</v>
      </c>
      <c r="T11" s="11">
        <f t="shared" si="1"/>
        <v>33333337</v>
      </c>
      <c r="U11" s="11">
        <f t="shared" si="1"/>
        <v>4166667</v>
      </c>
      <c r="V11" s="11">
        <f t="shared" si="1"/>
        <v>4166667</v>
      </c>
      <c r="W11" s="11">
        <f t="shared" si="1"/>
        <v>4166667</v>
      </c>
      <c r="X11" s="11">
        <f t="shared" si="1"/>
        <v>4166667</v>
      </c>
      <c r="Y11" s="11">
        <f t="shared" si="1"/>
        <v>4166667</v>
      </c>
      <c r="Z11" s="11">
        <f t="shared" si="1"/>
        <v>4166667</v>
      </c>
    </row>
    <row r="12" spans="1:27" ht="15" customHeight="1" x14ac:dyDescent="0.2">
      <c r="A12" s="2"/>
      <c r="C12" s="14" t="s">
        <v>320</v>
      </c>
      <c r="D12" s="14" t="s">
        <v>320</v>
      </c>
      <c r="E12" s="14" t="s">
        <v>320</v>
      </c>
      <c r="F12" s="14" t="s">
        <v>320</v>
      </c>
      <c r="G12" s="14" t="s">
        <v>320</v>
      </c>
      <c r="H12" s="14" t="s">
        <v>320</v>
      </c>
      <c r="I12" s="14" t="s">
        <v>320</v>
      </c>
      <c r="J12" s="14" t="s">
        <v>320</v>
      </c>
      <c r="K12" s="14" t="s">
        <v>320</v>
      </c>
      <c r="L12" s="14" t="s">
        <v>320</v>
      </c>
      <c r="M12" s="14" t="s">
        <v>320</v>
      </c>
      <c r="N12" s="14" t="s">
        <v>320</v>
      </c>
      <c r="O12" s="14" t="s">
        <v>320</v>
      </c>
      <c r="P12" s="14" t="s">
        <v>320</v>
      </c>
      <c r="Q12" s="14" t="s">
        <v>320</v>
      </c>
      <c r="R12" s="14" t="s">
        <v>320</v>
      </c>
      <c r="S12" s="14" t="s">
        <v>320</v>
      </c>
      <c r="T12" s="14" t="s">
        <v>320</v>
      </c>
      <c r="U12" s="14" t="s">
        <v>320</v>
      </c>
      <c r="V12" s="14" t="s">
        <v>320</v>
      </c>
      <c r="W12" s="14" t="s">
        <v>320</v>
      </c>
      <c r="X12" s="14" t="s">
        <v>320</v>
      </c>
      <c r="Y12" s="14" t="s">
        <v>320</v>
      </c>
      <c r="Z12" s="14" t="s">
        <v>320</v>
      </c>
    </row>
    <row r="13" spans="1:27" ht="21" customHeight="1" x14ac:dyDescent="0.2">
      <c r="A13" s="6" t="s">
        <v>321</v>
      </c>
      <c r="C13" s="14">
        <f>C11</f>
        <v>0</v>
      </c>
      <c r="D13" s="14">
        <f t="shared" ref="D13:Z13" si="2">C13+D11</f>
        <v>0</v>
      </c>
      <c r="E13" s="14">
        <f t="shared" si="2"/>
        <v>0</v>
      </c>
      <c r="F13" s="14">
        <f t="shared" si="2"/>
        <v>0</v>
      </c>
      <c r="G13" s="14">
        <f t="shared" si="2"/>
        <v>0</v>
      </c>
      <c r="H13" s="14">
        <f t="shared" si="2"/>
        <v>0</v>
      </c>
      <c r="I13" s="14">
        <f t="shared" si="2"/>
        <v>131750000</v>
      </c>
      <c r="J13" s="14">
        <f t="shared" si="2"/>
        <v>165083333</v>
      </c>
      <c r="K13" s="14">
        <f t="shared" si="2"/>
        <v>198416666</v>
      </c>
      <c r="L13" s="14">
        <f t="shared" si="2"/>
        <v>240499999</v>
      </c>
      <c r="M13" s="14">
        <f t="shared" si="2"/>
        <v>273833332</v>
      </c>
      <c r="N13" s="14">
        <f t="shared" si="2"/>
        <v>307166665</v>
      </c>
      <c r="O13" s="14">
        <f t="shared" si="2"/>
        <v>347999998</v>
      </c>
      <c r="P13" s="14">
        <f t="shared" si="2"/>
        <v>381333331</v>
      </c>
      <c r="Q13" s="14">
        <f t="shared" si="2"/>
        <v>414666664</v>
      </c>
      <c r="R13" s="14">
        <f t="shared" si="2"/>
        <v>447999997</v>
      </c>
      <c r="S13" s="14">
        <f t="shared" si="2"/>
        <v>481333330</v>
      </c>
      <c r="T13" s="14">
        <f t="shared" si="2"/>
        <v>514666667</v>
      </c>
      <c r="U13" s="14">
        <f t="shared" si="2"/>
        <v>518833334</v>
      </c>
      <c r="V13" s="14">
        <f t="shared" si="2"/>
        <v>523000001</v>
      </c>
      <c r="W13" s="14">
        <f t="shared" si="2"/>
        <v>527166668</v>
      </c>
      <c r="X13" s="14">
        <f t="shared" si="2"/>
        <v>531333335</v>
      </c>
      <c r="Y13" s="14">
        <f t="shared" si="2"/>
        <v>535500002</v>
      </c>
      <c r="Z13" s="14">
        <f t="shared" si="2"/>
        <v>539666669</v>
      </c>
    </row>
    <row r="14" spans="1:27" ht="21" customHeight="1" x14ac:dyDescent="0.2">
      <c r="A14" s="6" t="s">
        <v>322</v>
      </c>
      <c r="C14" s="19">
        <f t="shared" ref="C14:Z14" si="3">C13/$B$11</f>
        <v>0</v>
      </c>
      <c r="D14" s="19">
        <f t="shared" si="3"/>
        <v>0</v>
      </c>
      <c r="E14" s="19">
        <f t="shared" si="3"/>
        <v>0</v>
      </c>
      <c r="F14" s="19">
        <f t="shared" si="3"/>
        <v>0</v>
      </c>
      <c r="G14" s="19">
        <f t="shared" si="3"/>
        <v>0</v>
      </c>
      <c r="H14" s="19">
        <f t="shared" si="3"/>
        <v>0</v>
      </c>
      <c r="I14" s="19">
        <f t="shared" si="3"/>
        <v>0.13175000000000001</v>
      </c>
      <c r="J14" s="19">
        <f t="shared" si="3"/>
        <v>0.165083333</v>
      </c>
      <c r="K14" s="19">
        <f t="shared" si="3"/>
        <v>0.19841666599999999</v>
      </c>
      <c r="L14" s="19">
        <f t="shared" si="3"/>
        <v>0.24049999899999999</v>
      </c>
      <c r="M14" s="19">
        <f t="shared" si="3"/>
        <v>0.27383333199999998</v>
      </c>
      <c r="N14" s="19">
        <f t="shared" si="3"/>
        <v>0.30716666500000001</v>
      </c>
      <c r="O14" s="19">
        <f t="shared" si="3"/>
        <v>0.34799999799999998</v>
      </c>
      <c r="P14" s="19">
        <f t="shared" si="3"/>
        <v>0.381333331</v>
      </c>
      <c r="Q14" s="19">
        <f t="shared" si="3"/>
        <v>0.41466666400000002</v>
      </c>
      <c r="R14" s="19">
        <f t="shared" si="3"/>
        <v>0.44799999699999998</v>
      </c>
      <c r="S14" s="19">
        <f t="shared" si="3"/>
        <v>0.48133333</v>
      </c>
      <c r="T14" s="19">
        <f t="shared" si="3"/>
        <v>0.51466666699999997</v>
      </c>
      <c r="U14" s="19">
        <f t="shared" si="3"/>
        <v>0.51883333399999998</v>
      </c>
      <c r="V14" s="19">
        <f t="shared" si="3"/>
        <v>0.52300000099999999</v>
      </c>
      <c r="W14" s="19">
        <f t="shared" si="3"/>
        <v>0.527166668</v>
      </c>
      <c r="X14" s="19">
        <f t="shared" si="3"/>
        <v>0.53133333500000002</v>
      </c>
      <c r="Y14" s="19">
        <f t="shared" si="3"/>
        <v>0.53550000200000003</v>
      </c>
      <c r="Z14" s="19">
        <f t="shared" si="3"/>
        <v>0.53966666900000004</v>
      </c>
    </row>
    <row r="15" spans="1:27" ht="21" customHeight="1" x14ac:dyDescent="0.2"/>
    <row r="16" spans="1:27" ht="22" customHeight="1" x14ac:dyDescent="0.2">
      <c r="A16" s="32" t="s">
        <v>247</v>
      </c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</row>
    <row r="17" spans="1:2" ht="21" customHeight="1" x14ac:dyDescent="0.2">
      <c r="A17" s="6" t="s">
        <v>323</v>
      </c>
      <c r="B17" s="6" t="s">
        <v>324</v>
      </c>
    </row>
    <row r="18" spans="1:2" ht="21" customHeight="1" x14ac:dyDescent="0.2">
      <c r="A18" s="6" t="s">
        <v>325</v>
      </c>
      <c r="B18" s="6" t="s">
        <v>326</v>
      </c>
    </row>
    <row r="19" spans="1:2" ht="21" customHeight="1" x14ac:dyDescent="0.2">
      <c r="A19" s="6" t="s">
        <v>327</v>
      </c>
      <c r="B19" s="6" t="s">
        <v>328</v>
      </c>
    </row>
  </sheetData>
  <autoFilter ref="A2:AA19" xr:uid="{00000000-0009-0000-0000-000003000000}"/>
  <mergeCells count="1">
    <mergeCell ref="A1:Z1"/>
  </mergeCells>
  <pageMargins left="0.25" right="0.25" top="0.4" bottom="0.4" header="0.3" footer="0.3"/>
  <pageSetup fitToHeight="0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059669"/>
    <pageSetUpPr fitToPage="1"/>
  </sheetPr>
  <dimension ref="A1:Z16"/>
  <sheetViews>
    <sheetView showGridLines="0" zoomScale="85" workbookViewId="0">
      <pane xSplit="2" ySplit="3" topLeftCell="C4" activePane="bottomRight" state="frozen"/>
      <selection pane="topRight"/>
      <selection pane="bottomLeft"/>
      <selection pane="bottomRight"/>
    </sheetView>
  </sheetViews>
  <sheetFormatPr baseColWidth="10" defaultColWidth="8.83203125" defaultRowHeight="15" x14ac:dyDescent="0.2"/>
  <cols>
    <col min="1" max="1" width="30" customWidth="1"/>
    <col min="2" max="2" width="58" customWidth="1"/>
    <col min="3" max="26" width="13" customWidth="1"/>
  </cols>
  <sheetData>
    <row r="1" spans="1:26" ht="30" customHeight="1" x14ac:dyDescent="0.2">
      <c r="A1" s="28" t="s">
        <v>329</v>
      </c>
      <c r="B1" s="3"/>
      <c r="C1" s="28" t="s">
        <v>248</v>
      </c>
      <c r="D1" s="28" t="s">
        <v>249</v>
      </c>
      <c r="E1" s="28" t="s">
        <v>250</v>
      </c>
      <c r="F1" s="28" t="s">
        <v>251</v>
      </c>
      <c r="G1" s="28" t="s">
        <v>252</v>
      </c>
      <c r="H1" s="28" t="s">
        <v>253</v>
      </c>
      <c r="I1" s="28" t="s">
        <v>254</v>
      </c>
      <c r="J1" s="28" t="s">
        <v>255</v>
      </c>
      <c r="K1" s="28" t="s">
        <v>256</v>
      </c>
      <c r="L1" s="28" t="s">
        <v>257</v>
      </c>
      <c r="M1" s="28" t="s">
        <v>258</v>
      </c>
      <c r="N1" s="28" t="s">
        <v>259</v>
      </c>
      <c r="O1" s="28" t="s">
        <v>260</v>
      </c>
      <c r="P1" s="28" t="s">
        <v>261</v>
      </c>
      <c r="Q1" s="28" t="s">
        <v>262</v>
      </c>
      <c r="R1" s="28" t="s">
        <v>263</v>
      </c>
      <c r="S1" s="28" t="s">
        <v>264</v>
      </c>
      <c r="T1" s="28" t="s">
        <v>265</v>
      </c>
      <c r="U1" s="28" t="s">
        <v>266</v>
      </c>
      <c r="V1" s="28" t="s">
        <v>267</v>
      </c>
      <c r="W1" s="28" t="s">
        <v>268</v>
      </c>
      <c r="X1" s="28" t="s">
        <v>269</v>
      </c>
      <c r="Y1" s="28" t="s">
        <v>270</v>
      </c>
      <c r="Z1" s="28" t="s">
        <v>271</v>
      </c>
    </row>
    <row r="2" spans="1:26" ht="24" customHeight="1" x14ac:dyDescent="0.2">
      <c r="A2" s="26" t="s">
        <v>330</v>
      </c>
      <c r="B2" s="26" t="s">
        <v>331</v>
      </c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</row>
    <row r="3" spans="1:26" ht="21" customHeight="1" x14ac:dyDescent="0.2"/>
    <row r="4" spans="1:26" ht="24" customHeight="1" x14ac:dyDescent="0.2">
      <c r="A4" s="26" t="s">
        <v>332</v>
      </c>
      <c r="B4" s="26" t="s">
        <v>333</v>
      </c>
      <c r="C4" s="26" t="s">
        <v>248</v>
      </c>
      <c r="D4" s="26" t="s">
        <v>249</v>
      </c>
      <c r="E4" s="26" t="s">
        <v>250</v>
      </c>
      <c r="F4" s="26" t="s">
        <v>251</v>
      </c>
      <c r="G4" s="26" t="s">
        <v>252</v>
      </c>
      <c r="H4" s="26" t="s">
        <v>253</v>
      </c>
      <c r="I4" s="26" t="s">
        <v>254</v>
      </c>
      <c r="J4" s="26" t="s">
        <v>255</v>
      </c>
      <c r="K4" s="26" t="s">
        <v>256</v>
      </c>
      <c r="L4" s="26" t="s">
        <v>257</v>
      </c>
      <c r="M4" s="26" t="s">
        <v>258</v>
      </c>
      <c r="N4" s="26" t="s">
        <v>259</v>
      </c>
      <c r="O4" s="26" t="s">
        <v>260</v>
      </c>
      <c r="P4" s="26" t="s">
        <v>261</v>
      </c>
      <c r="Q4" s="26" t="s">
        <v>262</v>
      </c>
      <c r="R4" s="26" t="s">
        <v>263</v>
      </c>
      <c r="S4" s="26" t="s">
        <v>264</v>
      </c>
      <c r="T4" s="26" t="s">
        <v>265</v>
      </c>
      <c r="U4" s="26" t="s">
        <v>266</v>
      </c>
      <c r="V4" s="26" t="s">
        <v>267</v>
      </c>
      <c r="W4" s="26" t="s">
        <v>268</v>
      </c>
      <c r="X4" s="26" t="s">
        <v>269</v>
      </c>
      <c r="Y4" s="26" t="s">
        <v>270</v>
      </c>
      <c r="Z4" s="26" t="s">
        <v>271</v>
      </c>
    </row>
    <row r="5" spans="1:26" ht="21" customHeight="1" x14ac:dyDescent="0.2">
      <c r="A5" s="6" t="s">
        <v>334</v>
      </c>
      <c r="B5" s="6" t="s">
        <v>335</v>
      </c>
      <c r="C5" s="14">
        <v>10000</v>
      </c>
      <c r="D5" s="14">
        <v>10000</v>
      </c>
      <c r="E5" s="14">
        <v>10000</v>
      </c>
      <c r="F5" s="14">
        <v>10000</v>
      </c>
      <c r="G5" s="14">
        <v>10000</v>
      </c>
      <c r="H5" s="14">
        <v>10000</v>
      </c>
      <c r="I5" s="14">
        <v>10000</v>
      </c>
      <c r="J5" s="14">
        <v>10000</v>
      </c>
      <c r="K5" s="14">
        <v>10000</v>
      </c>
      <c r="L5" s="14">
        <v>10000</v>
      </c>
      <c r="M5" s="14">
        <v>10000</v>
      </c>
      <c r="N5" s="14">
        <v>10000</v>
      </c>
      <c r="O5" s="14">
        <v>10000</v>
      </c>
      <c r="P5" s="14">
        <v>10000</v>
      </c>
      <c r="Q5" s="14">
        <v>10000</v>
      </c>
      <c r="R5" s="14">
        <v>10000</v>
      </c>
      <c r="S5" s="14">
        <v>10000</v>
      </c>
      <c r="T5" s="14">
        <v>10000</v>
      </c>
      <c r="U5" s="14">
        <v>10000</v>
      </c>
      <c r="V5" s="14">
        <v>10000</v>
      </c>
      <c r="W5" s="14">
        <v>10000</v>
      </c>
      <c r="X5" s="14">
        <v>10000</v>
      </c>
      <c r="Y5" s="14">
        <v>10000</v>
      </c>
      <c r="Z5" s="14">
        <v>10000</v>
      </c>
    </row>
    <row r="6" spans="1:26" ht="21" customHeight="1" x14ac:dyDescent="0.2">
      <c r="A6" s="6" t="s">
        <v>336</v>
      </c>
      <c r="B6" s="6" t="s">
        <v>337</v>
      </c>
      <c r="C6" s="14">
        <v>12000</v>
      </c>
      <c r="D6" s="14">
        <v>12000</v>
      </c>
      <c r="E6" s="14">
        <v>12000</v>
      </c>
      <c r="F6" s="14">
        <v>12000</v>
      </c>
      <c r="G6" s="14">
        <v>12000</v>
      </c>
      <c r="H6" s="14">
        <v>12000</v>
      </c>
      <c r="I6" s="14">
        <v>12000</v>
      </c>
      <c r="J6" s="14">
        <v>12000</v>
      </c>
      <c r="K6" s="14">
        <v>12000</v>
      </c>
      <c r="L6" s="14">
        <v>12000</v>
      </c>
      <c r="M6" s="14">
        <v>12000</v>
      </c>
      <c r="N6" s="14">
        <v>12000</v>
      </c>
      <c r="O6" s="14">
        <v>12000</v>
      </c>
      <c r="P6" s="14">
        <v>12000</v>
      </c>
      <c r="Q6" s="14">
        <v>12000</v>
      </c>
      <c r="R6" s="14">
        <v>12000</v>
      </c>
      <c r="S6" s="14">
        <v>12000</v>
      </c>
      <c r="T6" s="14">
        <v>12000</v>
      </c>
      <c r="U6" s="14">
        <v>12000</v>
      </c>
      <c r="V6" s="14">
        <v>12000</v>
      </c>
      <c r="W6" s="14">
        <v>12000</v>
      </c>
      <c r="X6" s="14">
        <v>12000</v>
      </c>
      <c r="Y6" s="14">
        <v>12000</v>
      </c>
      <c r="Z6" s="14">
        <v>12000</v>
      </c>
    </row>
    <row r="7" spans="1:26" ht="21" customHeight="1" x14ac:dyDescent="0.2">
      <c r="A7" s="6" t="s">
        <v>338</v>
      </c>
      <c r="B7" s="6" t="s">
        <v>339</v>
      </c>
      <c r="C7" s="14">
        <v>0</v>
      </c>
      <c r="D7" s="14">
        <v>0</v>
      </c>
      <c r="E7" s="14">
        <v>5000</v>
      </c>
      <c r="F7" s="14">
        <v>5000</v>
      </c>
      <c r="G7" s="14">
        <v>5000</v>
      </c>
      <c r="H7" s="14">
        <v>5000</v>
      </c>
      <c r="I7" s="14">
        <v>6000</v>
      </c>
      <c r="J7" s="14">
        <v>6000</v>
      </c>
      <c r="K7" s="14">
        <v>6000</v>
      </c>
      <c r="L7" s="14">
        <v>6000</v>
      </c>
      <c r="M7" s="14">
        <v>6000</v>
      </c>
      <c r="N7" s="14">
        <v>6000</v>
      </c>
      <c r="O7" s="14">
        <v>6000</v>
      </c>
      <c r="P7" s="14">
        <v>6000</v>
      </c>
      <c r="Q7" s="14">
        <v>6000</v>
      </c>
      <c r="R7" s="14">
        <v>6000</v>
      </c>
      <c r="S7" s="14">
        <v>6000</v>
      </c>
      <c r="T7" s="14">
        <v>6000</v>
      </c>
      <c r="U7" s="14">
        <v>6000</v>
      </c>
      <c r="V7" s="14">
        <v>6000</v>
      </c>
      <c r="W7" s="14">
        <v>6000</v>
      </c>
      <c r="X7" s="14">
        <v>6000</v>
      </c>
      <c r="Y7" s="14">
        <v>6000</v>
      </c>
      <c r="Z7" s="14">
        <v>6000</v>
      </c>
    </row>
    <row r="8" spans="1:26" ht="21" customHeight="1" x14ac:dyDescent="0.2">
      <c r="A8" s="6" t="s">
        <v>340</v>
      </c>
      <c r="B8" s="6" t="s">
        <v>341</v>
      </c>
      <c r="C8" s="14">
        <v>0</v>
      </c>
      <c r="D8" s="14">
        <v>0</v>
      </c>
      <c r="E8" s="14">
        <v>0</v>
      </c>
      <c r="F8" s="14">
        <v>0</v>
      </c>
      <c r="G8" s="14">
        <v>0</v>
      </c>
      <c r="H8" s="14">
        <v>0</v>
      </c>
      <c r="I8" s="14">
        <v>4000</v>
      </c>
      <c r="J8" s="14">
        <v>4000</v>
      </c>
      <c r="K8" s="14">
        <v>4000</v>
      </c>
      <c r="L8" s="14">
        <v>4000</v>
      </c>
      <c r="M8" s="14">
        <v>4000</v>
      </c>
      <c r="N8" s="14">
        <v>4000</v>
      </c>
      <c r="O8" s="14">
        <v>4000</v>
      </c>
      <c r="P8" s="14">
        <v>4000</v>
      </c>
      <c r="Q8" s="14">
        <v>4000</v>
      </c>
      <c r="R8" s="14">
        <v>4000</v>
      </c>
      <c r="S8" s="14">
        <v>4000</v>
      </c>
      <c r="T8" s="14">
        <v>4000</v>
      </c>
      <c r="U8" s="14">
        <v>4000</v>
      </c>
      <c r="V8" s="14">
        <v>4000</v>
      </c>
      <c r="W8" s="14">
        <v>4000</v>
      </c>
      <c r="X8" s="14">
        <v>4000</v>
      </c>
      <c r="Y8" s="14">
        <v>4000</v>
      </c>
      <c r="Z8" s="14">
        <v>4000</v>
      </c>
    </row>
    <row r="9" spans="1:26" ht="21" customHeight="1" x14ac:dyDescent="0.2">
      <c r="A9" s="6" t="s">
        <v>342</v>
      </c>
      <c r="B9" s="6" t="s">
        <v>343</v>
      </c>
      <c r="C9" s="14">
        <v>0</v>
      </c>
      <c r="D9" s="14">
        <v>0</v>
      </c>
      <c r="E9" s="14">
        <v>0</v>
      </c>
      <c r="F9" s="14">
        <v>3000</v>
      </c>
      <c r="G9" s="14">
        <v>3000</v>
      </c>
      <c r="H9" s="14">
        <v>3000</v>
      </c>
      <c r="I9" s="14">
        <v>2000</v>
      </c>
      <c r="J9" s="14">
        <v>2000</v>
      </c>
      <c r="K9" s="14">
        <v>2000</v>
      </c>
      <c r="L9" s="14">
        <v>2000</v>
      </c>
      <c r="M9" s="14">
        <v>2000</v>
      </c>
      <c r="N9" s="14">
        <v>2000</v>
      </c>
      <c r="O9" s="14">
        <v>2000</v>
      </c>
      <c r="P9" s="14">
        <v>2000</v>
      </c>
      <c r="Q9" s="14">
        <v>2000</v>
      </c>
      <c r="R9" s="14">
        <v>2000</v>
      </c>
      <c r="S9" s="14">
        <v>2000</v>
      </c>
      <c r="T9" s="14">
        <v>2000</v>
      </c>
      <c r="U9" s="14">
        <v>0</v>
      </c>
      <c r="V9" s="14">
        <v>0</v>
      </c>
      <c r="W9" s="14">
        <v>0</v>
      </c>
      <c r="X9" s="14">
        <v>0</v>
      </c>
      <c r="Y9" s="14">
        <v>0</v>
      </c>
      <c r="Z9" s="14">
        <v>0</v>
      </c>
    </row>
    <row r="10" spans="1:26" ht="21" customHeight="1" x14ac:dyDescent="0.2">
      <c r="A10" s="6" t="s">
        <v>344</v>
      </c>
      <c r="B10" s="6" t="s">
        <v>345</v>
      </c>
      <c r="C10" s="14">
        <v>0</v>
      </c>
      <c r="D10" s="14">
        <v>0</v>
      </c>
      <c r="E10" s="14">
        <v>0</v>
      </c>
      <c r="F10" s="14">
        <v>0</v>
      </c>
      <c r="G10" s="14">
        <v>0</v>
      </c>
      <c r="H10" s="14">
        <v>0</v>
      </c>
      <c r="I10" s="14">
        <v>2000</v>
      </c>
      <c r="J10" s="14">
        <v>2000</v>
      </c>
      <c r="K10" s="14">
        <v>2000</v>
      </c>
      <c r="L10" s="14">
        <v>2000</v>
      </c>
      <c r="M10" s="14">
        <v>2000</v>
      </c>
      <c r="N10" s="14">
        <v>2000</v>
      </c>
      <c r="O10" s="14">
        <v>2000</v>
      </c>
      <c r="P10" s="14">
        <v>2000</v>
      </c>
      <c r="Q10" s="14">
        <v>2000</v>
      </c>
      <c r="R10" s="14">
        <v>2000</v>
      </c>
      <c r="S10" s="14">
        <v>2000</v>
      </c>
      <c r="T10" s="14">
        <v>2000</v>
      </c>
      <c r="U10" s="14">
        <v>2000</v>
      </c>
      <c r="V10" s="14">
        <v>2000</v>
      </c>
      <c r="W10" s="14">
        <v>2000</v>
      </c>
      <c r="X10" s="14">
        <v>2000</v>
      </c>
      <c r="Y10" s="14">
        <v>2000</v>
      </c>
      <c r="Z10" s="14">
        <v>2000</v>
      </c>
    </row>
    <row r="11" spans="1:26" ht="21" customHeight="1" x14ac:dyDescent="0.2">
      <c r="A11" s="10" t="s">
        <v>346</v>
      </c>
      <c r="B11" s="10" t="s">
        <v>347</v>
      </c>
      <c r="C11" s="18">
        <f t="shared" ref="C11:Z11" si="0">SUM(C5:C10)</f>
        <v>22000</v>
      </c>
      <c r="D11" s="18">
        <f t="shared" si="0"/>
        <v>22000</v>
      </c>
      <c r="E11" s="18">
        <f t="shared" si="0"/>
        <v>27000</v>
      </c>
      <c r="F11" s="18">
        <f t="shared" si="0"/>
        <v>30000</v>
      </c>
      <c r="G11" s="18">
        <f t="shared" si="0"/>
        <v>30000</v>
      </c>
      <c r="H11" s="18">
        <f t="shared" si="0"/>
        <v>30000</v>
      </c>
      <c r="I11" s="18">
        <f t="shared" si="0"/>
        <v>36000</v>
      </c>
      <c r="J11" s="18">
        <f t="shared" si="0"/>
        <v>36000</v>
      </c>
      <c r="K11" s="18">
        <f t="shared" si="0"/>
        <v>36000</v>
      </c>
      <c r="L11" s="18">
        <f t="shared" si="0"/>
        <v>36000</v>
      </c>
      <c r="M11" s="18">
        <f t="shared" si="0"/>
        <v>36000</v>
      </c>
      <c r="N11" s="18">
        <f t="shared" si="0"/>
        <v>36000</v>
      </c>
      <c r="O11" s="18">
        <f t="shared" si="0"/>
        <v>36000</v>
      </c>
      <c r="P11" s="18">
        <f t="shared" si="0"/>
        <v>36000</v>
      </c>
      <c r="Q11" s="18">
        <f t="shared" si="0"/>
        <v>36000</v>
      </c>
      <c r="R11" s="18">
        <f t="shared" si="0"/>
        <v>36000</v>
      </c>
      <c r="S11" s="18">
        <f t="shared" si="0"/>
        <v>36000</v>
      </c>
      <c r="T11" s="18">
        <f t="shared" si="0"/>
        <v>36000</v>
      </c>
      <c r="U11" s="18">
        <f t="shared" si="0"/>
        <v>34000</v>
      </c>
      <c r="V11" s="18">
        <f t="shared" si="0"/>
        <v>34000</v>
      </c>
      <c r="W11" s="18">
        <f t="shared" si="0"/>
        <v>34000</v>
      </c>
      <c r="X11" s="18">
        <f t="shared" si="0"/>
        <v>34000</v>
      </c>
      <c r="Y11" s="18">
        <f t="shared" si="0"/>
        <v>34000</v>
      </c>
      <c r="Z11" s="18">
        <f t="shared" si="0"/>
        <v>34000</v>
      </c>
    </row>
    <row r="12" spans="1:26" ht="21" customHeight="1" x14ac:dyDescent="0.2">
      <c r="A12" s="6" t="s">
        <v>348</v>
      </c>
      <c r="B12" s="6" t="s">
        <v>349</v>
      </c>
      <c r="C12" s="16">
        <f>C11</f>
        <v>22000</v>
      </c>
      <c r="D12" s="16">
        <f t="shared" ref="D12:Z12" si="1">C12+D11</f>
        <v>44000</v>
      </c>
      <c r="E12" s="16">
        <f t="shared" si="1"/>
        <v>71000</v>
      </c>
      <c r="F12" s="16">
        <f t="shared" si="1"/>
        <v>101000</v>
      </c>
      <c r="G12" s="16">
        <f t="shared" si="1"/>
        <v>131000</v>
      </c>
      <c r="H12" s="16">
        <f t="shared" si="1"/>
        <v>161000</v>
      </c>
      <c r="I12" s="16">
        <f t="shared" si="1"/>
        <v>197000</v>
      </c>
      <c r="J12" s="16">
        <f t="shared" si="1"/>
        <v>233000</v>
      </c>
      <c r="K12" s="16">
        <f t="shared" si="1"/>
        <v>269000</v>
      </c>
      <c r="L12" s="16">
        <f t="shared" si="1"/>
        <v>305000</v>
      </c>
      <c r="M12" s="16">
        <f t="shared" si="1"/>
        <v>341000</v>
      </c>
      <c r="N12" s="16">
        <f t="shared" si="1"/>
        <v>377000</v>
      </c>
      <c r="O12" s="16">
        <f t="shared" si="1"/>
        <v>413000</v>
      </c>
      <c r="P12" s="16">
        <f t="shared" si="1"/>
        <v>449000</v>
      </c>
      <c r="Q12" s="16">
        <f t="shared" si="1"/>
        <v>485000</v>
      </c>
      <c r="R12" s="16">
        <f t="shared" si="1"/>
        <v>521000</v>
      </c>
      <c r="S12" s="16">
        <f t="shared" si="1"/>
        <v>557000</v>
      </c>
      <c r="T12" s="16">
        <f t="shared" si="1"/>
        <v>593000</v>
      </c>
      <c r="U12" s="16">
        <f t="shared" si="1"/>
        <v>627000</v>
      </c>
      <c r="V12" s="16">
        <f t="shared" si="1"/>
        <v>661000</v>
      </c>
      <c r="W12" s="16">
        <f t="shared" si="1"/>
        <v>695000</v>
      </c>
      <c r="X12" s="16">
        <f t="shared" si="1"/>
        <v>729000</v>
      </c>
      <c r="Y12" s="16">
        <f t="shared" si="1"/>
        <v>763000</v>
      </c>
      <c r="Z12" s="16">
        <f t="shared" si="1"/>
        <v>797000</v>
      </c>
    </row>
    <row r="13" spans="1:26" ht="21" customHeight="1" x14ac:dyDescent="0.2"/>
    <row r="14" spans="1:26" ht="22" customHeight="1" x14ac:dyDescent="0.2">
      <c r="A14" s="32" t="s">
        <v>350</v>
      </c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</row>
    <row r="15" spans="1:26" ht="21" customHeight="1" x14ac:dyDescent="0.2">
      <c r="A15" s="6" t="s">
        <v>351</v>
      </c>
      <c r="B15" s="6" t="s">
        <v>352</v>
      </c>
    </row>
    <row r="16" spans="1:26" ht="21" customHeight="1" x14ac:dyDescent="0.2">
      <c r="A16" s="27" t="s">
        <v>353</v>
      </c>
      <c r="B16" s="6" t="s">
        <v>354</v>
      </c>
    </row>
  </sheetData>
  <autoFilter ref="A1:Z16" xr:uid="{00000000-0009-0000-0000-000004000000}"/>
  <pageMargins left="0.25" right="0.25" top="0.4" bottom="0.4" header="0.3" footer="0.3"/>
  <pageSetup fitToHeight="0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F97316"/>
    <pageSetUpPr fitToPage="1"/>
  </sheetPr>
  <dimension ref="A1:H34"/>
  <sheetViews>
    <sheetView showGridLines="0" zoomScale="85" workbookViewId="0">
      <pane ySplit="3" topLeftCell="A4" activePane="bottomLeft" state="frozen"/>
      <selection pane="bottomLeft"/>
    </sheetView>
  </sheetViews>
  <sheetFormatPr baseColWidth="10" defaultColWidth="8.83203125" defaultRowHeight="15" x14ac:dyDescent="0.2"/>
  <cols>
    <col min="1" max="1" width="30" customWidth="1"/>
    <col min="2" max="2" width="18" customWidth="1"/>
    <col min="3" max="3" width="14" customWidth="1"/>
    <col min="4" max="5" width="38" customWidth="1"/>
    <col min="6" max="6" width="24" customWidth="1"/>
    <col min="7" max="7" width="26" customWidth="1"/>
    <col min="8" max="8" width="22" customWidth="1"/>
  </cols>
  <sheetData>
    <row r="1" spans="1:8" ht="30" customHeight="1" x14ac:dyDescent="0.2">
      <c r="A1" s="28" t="s">
        <v>355</v>
      </c>
      <c r="B1" s="3"/>
      <c r="C1" s="3"/>
      <c r="D1" s="3"/>
      <c r="E1" s="3"/>
      <c r="F1" s="3"/>
      <c r="G1" s="3"/>
      <c r="H1" s="3"/>
    </row>
    <row r="2" spans="1:8" ht="21" customHeight="1" x14ac:dyDescent="0.2">
      <c r="A2" s="4" t="s">
        <v>356</v>
      </c>
      <c r="B2" s="4" t="s">
        <v>357</v>
      </c>
    </row>
    <row r="3" spans="1:8" ht="21" customHeight="1" x14ac:dyDescent="0.2"/>
    <row r="4" spans="1:8" ht="34" customHeight="1" x14ac:dyDescent="0.2">
      <c r="A4" s="32" t="s">
        <v>358</v>
      </c>
      <c r="B4" s="5"/>
      <c r="C4" s="5"/>
      <c r="D4" s="5"/>
      <c r="E4" s="5"/>
      <c r="F4" s="5"/>
      <c r="G4" s="5"/>
      <c r="H4" s="5"/>
    </row>
    <row r="5" spans="1:8" ht="34" customHeight="1" x14ac:dyDescent="0.2">
      <c r="A5" s="6" t="s">
        <v>359</v>
      </c>
      <c r="B5" s="6" t="s">
        <v>360</v>
      </c>
      <c r="C5" s="6" t="s">
        <v>361</v>
      </c>
      <c r="D5" s="6" t="s">
        <v>362</v>
      </c>
      <c r="E5" s="6" t="s">
        <v>363</v>
      </c>
      <c r="F5" s="6" t="s">
        <v>364</v>
      </c>
      <c r="G5" s="6" t="s">
        <v>365</v>
      </c>
      <c r="H5" s="6" t="s">
        <v>366</v>
      </c>
    </row>
    <row r="6" spans="1:8" ht="34" customHeight="1" x14ac:dyDescent="0.2">
      <c r="A6" s="6" t="s">
        <v>367</v>
      </c>
      <c r="B6" s="14">
        <v>140000</v>
      </c>
      <c r="C6" s="14">
        <f t="shared" ref="C6:C13" si="0">B6/$B$13</f>
        <v>0.25454545454545452</v>
      </c>
      <c r="D6" s="6" t="s">
        <v>368</v>
      </c>
      <c r="E6" s="6" t="s">
        <v>369</v>
      </c>
      <c r="F6" s="6" t="s">
        <v>370</v>
      </c>
      <c r="G6" s="6" t="s">
        <v>371</v>
      </c>
      <c r="H6" s="6" t="s">
        <v>372</v>
      </c>
    </row>
    <row r="7" spans="1:8" ht="34" customHeight="1" x14ac:dyDescent="0.2">
      <c r="A7" s="6" t="s">
        <v>373</v>
      </c>
      <c r="B7" s="14">
        <v>90000</v>
      </c>
      <c r="C7" s="14">
        <f t="shared" si="0"/>
        <v>0.16363636363636364</v>
      </c>
      <c r="D7" s="6" t="s">
        <v>374</v>
      </c>
      <c r="E7" s="6" t="s">
        <v>375</v>
      </c>
      <c r="F7" s="6" t="s">
        <v>376</v>
      </c>
      <c r="G7" s="6" t="s">
        <v>377</v>
      </c>
      <c r="H7" s="6" t="s">
        <v>372</v>
      </c>
    </row>
    <row r="8" spans="1:8" ht="34" customHeight="1" x14ac:dyDescent="0.2">
      <c r="A8" s="6" t="s">
        <v>74</v>
      </c>
      <c r="B8" s="14">
        <v>120000</v>
      </c>
      <c r="C8" s="14">
        <f t="shared" si="0"/>
        <v>0.21818181818181817</v>
      </c>
      <c r="D8" s="6" t="s">
        <v>378</v>
      </c>
      <c r="E8" s="6" t="s">
        <v>375</v>
      </c>
      <c r="F8" s="6" t="s">
        <v>379</v>
      </c>
      <c r="G8" s="6" t="s">
        <v>380</v>
      </c>
      <c r="H8" s="6" t="s">
        <v>372</v>
      </c>
    </row>
    <row r="9" spans="1:8" ht="34" customHeight="1" x14ac:dyDescent="0.2">
      <c r="A9" s="6" t="s">
        <v>82</v>
      </c>
      <c r="B9" s="14">
        <v>90000</v>
      </c>
      <c r="C9" s="14">
        <f t="shared" si="0"/>
        <v>0.16363636363636364</v>
      </c>
      <c r="D9" s="6" t="s">
        <v>381</v>
      </c>
      <c r="E9" s="6" t="s">
        <v>382</v>
      </c>
      <c r="F9" s="6" t="s">
        <v>383</v>
      </c>
      <c r="G9" s="6" t="s">
        <v>384</v>
      </c>
      <c r="H9" s="6" t="s">
        <v>86</v>
      </c>
    </row>
    <row r="10" spans="1:8" ht="34" customHeight="1" x14ac:dyDescent="0.2">
      <c r="A10" s="6" t="s">
        <v>385</v>
      </c>
      <c r="B10" s="14">
        <v>60000</v>
      </c>
      <c r="C10" s="14">
        <f t="shared" si="0"/>
        <v>0.10909090909090909</v>
      </c>
      <c r="D10" s="6" t="s">
        <v>386</v>
      </c>
      <c r="E10" s="6" t="s">
        <v>387</v>
      </c>
      <c r="F10" s="6" t="s">
        <v>388</v>
      </c>
      <c r="G10" s="6" t="s">
        <v>389</v>
      </c>
      <c r="H10" s="6" t="s">
        <v>372</v>
      </c>
    </row>
    <row r="11" spans="1:8" ht="34" customHeight="1" x14ac:dyDescent="0.2">
      <c r="A11" s="6" t="s">
        <v>390</v>
      </c>
      <c r="B11" s="14">
        <v>30000</v>
      </c>
      <c r="C11" s="14">
        <f t="shared" si="0"/>
        <v>5.4545454545454543E-2</v>
      </c>
      <c r="D11" s="6" t="s">
        <v>391</v>
      </c>
      <c r="E11" s="6" t="s">
        <v>369</v>
      </c>
      <c r="F11" s="6" t="s">
        <v>392</v>
      </c>
      <c r="G11" s="6" t="s">
        <v>393</v>
      </c>
      <c r="H11" s="6" t="s">
        <v>394</v>
      </c>
    </row>
    <row r="12" spans="1:8" ht="34" customHeight="1" x14ac:dyDescent="0.2">
      <c r="A12" s="6" t="s">
        <v>395</v>
      </c>
      <c r="B12" s="14">
        <v>20000</v>
      </c>
      <c r="C12" s="14">
        <f t="shared" si="0"/>
        <v>3.6363636363636362E-2</v>
      </c>
      <c r="D12" s="6" t="s">
        <v>396</v>
      </c>
      <c r="E12" s="6" t="s">
        <v>397</v>
      </c>
      <c r="F12" s="6" t="s">
        <v>398</v>
      </c>
      <c r="G12" s="6" t="s">
        <v>399</v>
      </c>
      <c r="H12" s="6" t="s">
        <v>372</v>
      </c>
    </row>
    <row r="13" spans="1:8" ht="34" customHeight="1" x14ac:dyDescent="0.2">
      <c r="A13" s="10" t="s">
        <v>400</v>
      </c>
      <c r="B13" s="18">
        <f>SUM(B6:B12)</f>
        <v>550000</v>
      </c>
      <c r="C13" s="18">
        <f t="shared" si="0"/>
        <v>1</v>
      </c>
    </row>
    <row r="14" spans="1:8" ht="34" customHeight="1" x14ac:dyDescent="0.2">
      <c r="A14" s="10" t="s">
        <v>401</v>
      </c>
      <c r="B14" s="18">
        <f>B13-550000</f>
        <v>0</v>
      </c>
      <c r="G14" s="10" t="s">
        <v>91</v>
      </c>
    </row>
    <row r="15" spans="1:8" ht="34" customHeight="1" x14ac:dyDescent="0.2"/>
    <row r="16" spans="1:8" ht="34" customHeight="1" x14ac:dyDescent="0.2">
      <c r="A16" s="32" t="s">
        <v>402</v>
      </c>
      <c r="B16" s="5"/>
      <c r="C16" s="5"/>
      <c r="D16" s="5"/>
      <c r="E16" s="5"/>
      <c r="F16" s="5"/>
      <c r="G16" s="5"/>
      <c r="H16" s="5"/>
    </row>
    <row r="17" spans="1:8" ht="34" customHeight="1" x14ac:dyDescent="0.2">
      <c r="A17" s="6" t="s">
        <v>403</v>
      </c>
      <c r="B17" s="6" t="s">
        <v>404</v>
      </c>
      <c r="C17" s="6" t="s">
        <v>405</v>
      </c>
      <c r="D17" s="6" t="s">
        <v>406</v>
      </c>
      <c r="E17" s="6" t="s">
        <v>407</v>
      </c>
      <c r="F17" s="6" t="s">
        <v>408</v>
      </c>
      <c r="G17" s="6" t="s">
        <v>409</v>
      </c>
      <c r="H17" s="6" t="s">
        <v>410</v>
      </c>
    </row>
    <row r="18" spans="1:8" ht="34" customHeight="1" x14ac:dyDescent="0.2">
      <c r="A18" s="6" t="s">
        <v>248</v>
      </c>
      <c r="B18" s="14">
        <v>10000</v>
      </c>
      <c r="C18" s="14">
        <v>8000</v>
      </c>
      <c r="D18" s="14">
        <v>0</v>
      </c>
      <c r="E18" s="14">
        <v>0</v>
      </c>
      <c r="F18" s="14">
        <v>0</v>
      </c>
      <c r="G18" s="14">
        <v>0</v>
      </c>
      <c r="H18" s="14">
        <v>1000</v>
      </c>
    </row>
    <row r="19" spans="1:8" ht="34" customHeight="1" x14ac:dyDescent="0.2">
      <c r="A19" s="6" t="s">
        <v>249</v>
      </c>
      <c r="B19" s="14">
        <v>10000</v>
      </c>
      <c r="C19" s="14">
        <v>8000</v>
      </c>
      <c r="D19" s="14">
        <v>0</v>
      </c>
      <c r="E19" s="14">
        <v>0</v>
      </c>
      <c r="F19" s="14">
        <v>0</v>
      </c>
      <c r="G19" s="14">
        <v>0</v>
      </c>
      <c r="H19" s="14">
        <v>1000</v>
      </c>
    </row>
    <row r="20" spans="1:8" ht="34" customHeight="1" x14ac:dyDescent="0.2">
      <c r="A20" s="6" t="s">
        <v>250</v>
      </c>
      <c r="B20" s="14">
        <v>12000</v>
      </c>
      <c r="C20" s="14">
        <v>9000</v>
      </c>
      <c r="D20" s="14">
        <v>0</v>
      </c>
      <c r="E20" s="14">
        <v>0</v>
      </c>
      <c r="F20" s="14">
        <v>0</v>
      </c>
      <c r="G20" s="14">
        <v>0</v>
      </c>
      <c r="H20" s="14">
        <v>1000</v>
      </c>
    </row>
    <row r="21" spans="1:8" ht="34" customHeight="1" x14ac:dyDescent="0.2">
      <c r="A21" s="6" t="s">
        <v>251</v>
      </c>
      <c r="B21" s="14">
        <v>14000</v>
      </c>
      <c r="C21" s="14">
        <v>9000</v>
      </c>
      <c r="D21" s="14">
        <v>20000</v>
      </c>
      <c r="E21" s="14">
        <v>0</v>
      </c>
      <c r="F21" s="14">
        <v>0</v>
      </c>
      <c r="G21" s="14">
        <v>0</v>
      </c>
      <c r="H21" s="14">
        <v>1000</v>
      </c>
    </row>
    <row r="22" spans="1:8" ht="34" customHeight="1" x14ac:dyDescent="0.2">
      <c r="A22" s="6" t="s">
        <v>252</v>
      </c>
      <c r="B22" s="14">
        <v>15000</v>
      </c>
      <c r="C22" s="14">
        <v>9000</v>
      </c>
      <c r="D22" s="14">
        <v>25000</v>
      </c>
      <c r="E22" s="14">
        <v>0</v>
      </c>
      <c r="F22" s="14">
        <v>5000</v>
      </c>
      <c r="G22" s="14">
        <v>0</v>
      </c>
      <c r="H22" s="14">
        <v>1000</v>
      </c>
    </row>
    <row r="23" spans="1:8" ht="34" customHeight="1" x14ac:dyDescent="0.2">
      <c r="A23" s="6" t="s">
        <v>253</v>
      </c>
      <c r="B23" s="14">
        <v>17000</v>
      </c>
      <c r="C23" s="14">
        <v>9000</v>
      </c>
      <c r="D23" s="14">
        <v>35000</v>
      </c>
      <c r="E23" s="14">
        <v>0</v>
      </c>
      <c r="F23" s="14">
        <v>15000</v>
      </c>
      <c r="G23" s="14">
        <v>0</v>
      </c>
      <c r="H23" s="14">
        <v>1000</v>
      </c>
    </row>
    <row r="24" spans="1:8" ht="34" customHeight="1" x14ac:dyDescent="0.2">
      <c r="A24" s="6" t="s">
        <v>254</v>
      </c>
      <c r="B24" s="14">
        <v>18000</v>
      </c>
      <c r="C24" s="14">
        <v>8000</v>
      </c>
      <c r="D24" s="14">
        <v>25000</v>
      </c>
      <c r="E24" s="14">
        <v>10000</v>
      </c>
      <c r="F24" s="14">
        <v>15000</v>
      </c>
      <c r="G24" s="14">
        <v>5000</v>
      </c>
      <c r="H24" s="14">
        <v>1000</v>
      </c>
    </row>
    <row r="25" spans="1:8" ht="34" customHeight="1" x14ac:dyDescent="0.2">
      <c r="A25" s="6" t="s">
        <v>255</v>
      </c>
      <c r="B25" s="14">
        <v>15000</v>
      </c>
      <c r="C25" s="14">
        <v>8000</v>
      </c>
      <c r="D25" s="14">
        <v>10000</v>
      </c>
      <c r="E25" s="14">
        <v>10000</v>
      </c>
      <c r="F25" s="14">
        <v>10000</v>
      </c>
      <c r="G25" s="14">
        <v>5000</v>
      </c>
      <c r="H25" s="14">
        <v>1000</v>
      </c>
    </row>
    <row r="26" spans="1:8" ht="34" customHeight="1" x14ac:dyDescent="0.2">
      <c r="A26" s="6" t="s">
        <v>411</v>
      </c>
      <c r="B26" s="14">
        <v>19000</v>
      </c>
      <c r="C26" s="14">
        <v>12000</v>
      </c>
      <c r="D26" s="14">
        <v>5000</v>
      </c>
      <c r="E26" s="14">
        <v>20000</v>
      </c>
      <c r="F26" s="14">
        <v>15000</v>
      </c>
      <c r="G26" s="14">
        <v>20000</v>
      </c>
      <c r="H26" s="14">
        <v>4000</v>
      </c>
    </row>
    <row r="27" spans="1:8" ht="34" customHeight="1" x14ac:dyDescent="0.2">
      <c r="A27" s="6" t="s">
        <v>412</v>
      </c>
      <c r="B27" s="14">
        <v>10000</v>
      </c>
      <c r="C27" s="14">
        <v>20000</v>
      </c>
      <c r="D27" s="14">
        <v>0</v>
      </c>
      <c r="E27" s="14">
        <v>50000</v>
      </c>
      <c r="F27" s="14">
        <v>0</v>
      </c>
      <c r="G27" s="14">
        <v>0</v>
      </c>
      <c r="H27" s="14">
        <v>8000</v>
      </c>
    </row>
    <row r="28" spans="1:8" ht="34" customHeight="1" x14ac:dyDescent="0.2">
      <c r="A28" s="10" t="s">
        <v>413</v>
      </c>
      <c r="B28" s="11">
        <f t="shared" ref="B28:H28" si="1">SUM(B18:B27)</f>
        <v>140000</v>
      </c>
      <c r="C28" s="11">
        <f t="shared" si="1"/>
        <v>100000</v>
      </c>
      <c r="D28" s="11">
        <f t="shared" si="1"/>
        <v>120000</v>
      </c>
      <c r="E28" s="11">
        <f t="shared" si="1"/>
        <v>90000</v>
      </c>
      <c r="F28" s="11">
        <f t="shared" si="1"/>
        <v>60000</v>
      </c>
      <c r="G28" s="11">
        <f t="shared" si="1"/>
        <v>30000</v>
      </c>
      <c r="H28" s="11">
        <f t="shared" si="1"/>
        <v>20000</v>
      </c>
    </row>
    <row r="29" spans="1:8" ht="34" customHeight="1" x14ac:dyDescent="0.2"/>
    <row r="30" spans="1:8" ht="34" customHeight="1" x14ac:dyDescent="0.2">
      <c r="A30" s="32" t="s">
        <v>414</v>
      </c>
      <c r="B30" s="5"/>
      <c r="C30" s="5"/>
      <c r="D30" s="5"/>
      <c r="E30" s="5"/>
      <c r="F30" s="5"/>
      <c r="G30" s="5"/>
      <c r="H30" s="5"/>
    </row>
    <row r="31" spans="1:8" ht="34" customHeight="1" x14ac:dyDescent="0.2">
      <c r="A31" s="6" t="s">
        <v>415</v>
      </c>
      <c r="B31" s="6" t="s">
        <v>416</v>
      </c>
    </row>
    <row r="32" spans="1:8" ht="34" customHeight="1" x14ac:dyDescent="0.2">
      <c r="A32" s="6" t="s">
        <v>417</v>
      </c>
      <c r="B32" s="6" t="s">
        <v>418</v>
      </c>
    </row>
    <row r="33" spans="1:2" ht="34" customHeight="1" x14ac:dyDescent="0.2">
      <c r="A33" s="6" t="s">
        <v>419</v>
      </c>
      <c r="B33" s="6" t="s">
        <v>420</v>
      </c>
    </row>
    <row r="34" spans="1:2" ht="34" customHeight="1" x14ac:dyDescent="0.2">
      <c r="A34" s="6" t="s">
        <v>421</v>
      </c>
      <c r="B34" s="6" t="s">
        <v>422</v>
      </c>
    </row>
  </sheetData>
  <autoFilter ref="A5:H34" xr:uid="{00000000-0009-0000-0000-000005000000}"/>
  <pageMargins left="0.25" right="0.25" top="0.4" bottom="0.4" header="0.3" footer="0.3"/>
  <pageSetup fitToHeight="0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D9B83F"/>
    <pageSetUpPr fitToPage="1"/>
  </sheetPr>
  <dimension ref="A1:E42"/>
  <sheetViews>
    <sheetView showGridLines="0" zoomScale="85" workbookViewId="0">
      <pane ySplit="3" topLeftCell="A4" activePane="bottomLeft" state="frozen"/>
      <selection pane="bottomLeft"/>
    </sheetView>
  </sheetViews>
  <sheetFormatPr baseColWidth="10" defaultColWidth="8.83203125" defaultRowHeight="15" x14ac:dyDescent="0.2"/>
  <cols>
    <col min="1" max="1" width="30" customWidth="1"/>
    <col min="2" max="4" width="44" customWidth="1"/>
    <col min="5" max="5" width="16" customWidth="1"/>
  </cols>
  <sheetData>
    <row r="1" spans="1:5" ht="30" customHeight="1" x14ac:dyDescent="0.2">
      <c r="A1" s="28" t="s">
        <v>423</v>
      </c>
      <c r="B1" s="3"/>
      <c r="C1" s="3"/>
      <c r="D1" s="3"/>
      <c r="E1" s="3"/>
    </row>
    <row r="2" spans="1:5" ht="21" customHeight="1" x14ac:dyDescent="0.2">
      <c r="A2" s="4" t="s">
        <v>356</v>
      </c>
      <c r="B2" s="4" t="s">
        <v>424</v>
      </c>
    </row>
    <row r="3" spans="1:5" ht="21" customHeight="1" x14ac:dyDescent="0.2"/>
    <row r="4" spans="1:5" ht="34" customHeight="1" x14ac:dyDescent="0.2">
      <c r="A4" s="29" t="s">
        <v>425</v>
      </c>
      <c r="B4" s="30"/>
      <c r="C4" s="30"/>
      <c r="D4" s="30"/>
      <c r="E4" s="30"/>
    </row>
    <row r="5" spans="1:5" ht="34" customHeight="1" x14ac:dyDescent="0.2">
      <c r="A5" s="6" t="s">
        <v>426</v>
      </c>
      <c r="B5" s="6" t="s">
        <v>427</v>
      </c>
    </row>
    <row r="6" spans="1:5" ht="34" customHeight="1" x14ac:dyDescent="0.2">
      <c r="A6" s="6" t="s">
        <v>428</v>
      </c>
      <c r="B6" s="6" t="s">
        <v>429</v>
      </c>
    </row>
    <row r="7" spans="1:5" ht="34" customHeight="1" x14ac:dyDescent="0.2"/>
    <row r="8" spans="1:5" ht="34" customHeight="1" x14ac:dyDescent="0.2">
      <c r="A8" s="29" t="s">
        <v>430</v>
      </c>
      <c r="B8" s="29" t="s">
        <v>431</v>
      </c>
      <c r="C8" s="29" t="s">
        <v>432</v>
      </c>
      <c r="D8" s="29" t="s">
        <v>433</v>
      </c>
      <c r="E8" s="29" t="s">
        <v>434</v>
      </c>
    </row>
    <row r="9" spans="1:5" ht="34" customHeight="1" x14ac:dyDescent="0.2">
      <c r="A9" s="6" t="s">
        <v>435</v>
      </c>
      <c r="B9" s="6" t="s">
        <v>436</v>
      </c>
      <c r="C9" s="6" t="s">
        <v>437</v>
      </c>
      <c r="D9" s="6" t="s">
        <v>438</v>
      </c>
      <c r="E9" s="6" t="s">
        <v>439</v>
      </c>
    </row>
    <row r="10" spans="1:5" ht="34" customHeight="1" x14ac:dyDescent="0.2">
      <c r="A10" s="6" t="s">
        <v>440</v>
      </c>
      <c r="B10" s="6" t="s">
        <v>441</v>
      </c>
      <c r="C10" s="6" t="s">
        <v>442</v>
      </c>
      <c r="D10" s="6" t="s">
        <v>443</v>
      </c>
      <c r="E10" s="6" t="s">
        <v>439</v>
      </c>
    </row>
    <row r="11" spans="1:5" ht="34" customHeight="1" x14ac:dyDescent="0.2">
      <c r="A11" s="6" t="s">
        <v>444</v>
      </c>
      <c r="B11" s="6" t="s">
        <v>445</v>
      </c>
      <c r="C11" s="6" t="s">
        <v>446</v>
      </c>
      <c r="D11" s="6" t="s">
        <v>447</v>
      </c>
      <c r="E11" s="6" t="s">
        <v>439</v>
      </c>
    </row>
    <row r="12" spans="1:5" ht="34" customHeight="1" x14ac:dyDescent="0.2">
      <c r="A12" s="6" t="s">
        <v>448</v>
      </c>
      <c r="B12" s="6" t="s">
        <v>449</v>
      </c>
      <c r="C12" s="6" t="s">
        <v>450</v>
      </c>
      <c r="D12" s="6" t="s">
        <v>451</v>
      </c>
      <c r="E12" s="6" t="s">
        <v>439</v>
      </c>
    </row>
    <row r="13" spans="1:5" ht="34" customHeight="1" x14ac:dyDescent="0.2">
      <c r="A13" s="6" t="s">
        <v>452</v>
      </c>
      <c r="B13" s="6" t="s">
        <v>453</v>
      </c>
      <c r="C13" s="6" t="s">
        <v>454</v>
      </c>
      <c r="D13" s="6" t="s">
        <v>455</v>
      </c>
      <c r="E13" s="6" t="s">
        <v>456</v>
      </c>
    </row>
    <row r="14" spans="1:5" ht="34" customHeight="1" x14ac:dyDescent="0.2"/>
    <row r="15" spans="1:5" ht="34" customHeight="1" x14ac:dyDescent="0.2">
      <c r="A15" s="29" t="s">
        <v>457</v>
      </c>
      <c r="B15" s="29" t="s">
        <v>458</v>
      </c>
      <c r="C15" s="29" t="s">
        <v>459</v>
      </c>
      <c r="D15" s="29" t="s">
        <v>460</v>
      </c>
      <c r="E15" s="29" t="s">
        <v>434</v>
      </c>
    </row>
    <row r="16" spans="1:5" ht="34" customHeight="1" x14ac:dyDescent="0.2">
      <c r="A16" s="6" t="s">
        <v>461</v>
      </c>
      <c r="B16" s="6" t="s">
        <v>462</v>
      </c>
      <c r="C16" s="6" t="s">
        <v>463</v>
      </c>
      <c r="D16" s="6" t="s">
        <v>464</v>
      </c>
      <c r="E16" s="6" t="s">
        <v>439</v>
      </c>
    </row>
    <row r="17" spans="1:5" ht="34" customHeight="1" x14ac:dyDescent="0.2">
      <c r="A17" s="6" t="s">
        <v>465</v>
      </c>
      <c r="B17" s="6" t="s">
        <v>466</v>
      </c>
      <c r="C17" s="6" t="s">
        <v>467</v>
      </c>
      <c r="D17" s="6" t="s">
        <v>468</v>
      </c>
      <c r="E17" s="6" t="s">
        <v>439</v>
      </c>
    </row>
    <row r="18" spans="1:5" ht="34" customHeight="1" x14ac:dyDescent="0.2">
      <c r="A18" s="6" t="s">
        <v>469</v>
      </c>
      <c r="B18" s="6" t="s">
        <v>470</v>
      </c>
      <c r="C18" s="6" t="s">
        <v>471</v>
      </c>
      <c r="D18" s="6" t="s">
        <v>472</v>
      </c>
      <c r="E18" s="6" t="s">
        <v>439</v>
      </c>
    </row>
    <row r="19" spans="1:5" ht="34" customHeight="1" x14ac:dyDescent="0.2">
      <c r="A19" s="6" t="s">
        <v>473</v>
      </c>
      <c r="B19" s="6" t="s">
        <v>474</v>
      </c>
      <c r="C19" s="6" t="s">
        <v>475</v>
      </c>
      <c r="D19" s="6" t="s">
        <v>476</v>
      </c>
      <c r="E19" s="6" t="s">
        <v>456</v>
      </c>
    </row>
    <row r="20" spans="1:5" ht="34" customHeight="1" x14ac:dyDescent="0.2">
      <c r="A20" s="6" t="s">
        <v>477</v>
      </c>
      <c r="B20" s="6" t="s">
        <v>478</v>
      </c>
      <c r="C20" s="6" t="s">
        <v>479</v>
      </c>
      <c r="D20" s="6" t="s">
        <v>480</v>
      </c>
      <c r="E20" s="6" t="s">
        <v>439</v>
      </c>
    </row>
    <row r="21" spans="1:5" ht="34" customHeight="1" x14ac:dyDescent="0.2"/>
    <row r="22" spans="1:5" ht="34" customHeight="1" x14ac:dyDescent="0.2">
      <c r="A22" s="29" t="s">
        <v>481</v>
      </c>
      <c r="B22" s="30"/>
      <c r="C22" s="30"/>
      <c r="D22" s="30"/>
      <c r="E22" s="30"/>
    </row>
    <row r="23" spans="1:5" ht="34" customHeight="1" x14ac:dyDescent="0.2">
      <c r="A23" s="6" t="s">
        <v>482</v>
      </c>
      <c r="B23" s="6" t="s">
        <v>483</v>
      </c>
    </row>
    <row r="24" spans="1:5" ht="34" customHeight="1" x14ac:dyDescent="0.2">
      <c r="A24" s="6" t="s">
        <v>484</v>
      </c>
      <c r="B24" s="6" t="s">
        <v>485</v>
      </c>
    </row>
    <row r="25" spans="1:5" ht="34" customHeight="1" x14ac:dyDescent="0.2">
      <c r="A25" s="6" t="s">
        <v>486</v>
      </c>
      <c r="B25" s="6" t="s">
        <v>487</v>
      </c>
    </row>
    <row r="26" spans="1:5" ht="34" customHeight="1" x14ac:dyDescent="0.2">
      <c r="A26" s="6" t="s">
        <v>488</v>
      </c>
      <c r="B26" s="6" t="s">
        <v>489</v>
      </c>
    </row>
    <row r="27" spans="1:5" ht="34" customHeight="1" x14ac:dyDescent="0.2">
      <c r="A27" s="6" t="s">
        <v>490</v>
      </c>
      <c r="B27" s="6" t="s">
        <v>491</v>
      </c>
    </row>
    <row r="28" spans="1:5" ht="34" customHeight="1" x14ac:dyDescent="0.2"/>
    <row r="29" spans="1:5" ht="34" customHeight="1" x14ac:dyDescent="0.2">
      <c r="A29" s="29" t="s">
        <v>492</v>
      </c>
      <c r="B29" s="30"/>
      <c r="C29" s="30"/>
      <c r="D29" s="30"/>
      <c r="E29" s="30"/>
    </row>
    <row r="30" spans="1:5" ht="34" customHeight="1" x14ac:dyDescent="0.2">
      <c r="A30" s="6" t="s">
        <v>493</v>
      </c>
      <c r="B30" s="6" t="s">
        <v>494</v>
      </c>
    </row>
    <row r="31" spans="1:5" ht="34" customHeight="1" x14ac:dyDescent="0.2">
      <c r="A31" s="6" t="s">
        <v>495</v>
      </c>
      <c r="B31" s="6" t="s">
        <v>496</v>
      </c>
    </row>
    <row r="32" spans="1:5" ht="34" customHeight="1" x14ac:dyDescent="0.2">
      <c r="A32" s="6" t="s">
        <v>497</v>
      </c>
      <c r="B32" s="6" t="s">
        <v>498</v>
      </c>
    </row>
    <row r="33" spans="1:5" ht="34" customHeight="1" x14ac:dyDescent="0.2">
      <c r="A33" s="6" t="s">
        <v>499</v>
      </c>
      <c r="B33" s="6" t="s">
        <v>500</v>
      </c>
    </row>
    <row r="34" spans="1:5" ht="34" customHeight="1" x14ac:dyDescent="0.2">
      <c r="A34" s="6" t="s">
        <v>501</v>
      </c>
      <c r="B34" s="6" t="s">
        <v>502</v>
      </c>
    </row>
    <row r="35" spans="1:5" ht="34" customHeight="1" x14ac:dyDescent="0.2"/>
    <row r="36" spans="1:5" ht="34" customHeight="1" x14ac:dyDescent="0.2">
      <c r="A36" s="29" t="s">
        <v>503</v>
      </c>
      <c r="B36" s="30"/>
      <c r="C36" s="30"/>
      <c r="D36" s="30"/>
      <c r="E36" s="30"/>
    </row>
    <row r="37" spans="1:5" ht="34" customHeight="1" x14ac:dyDescent="0.2">
      <c r="A37" s="26" t="s">
        <v>504</v>
      </c>
      <c r="B37" s="26" t="s">
        <v>505</v>
      </c>
      <c r="C37" s="26" t="s">
        <v>506</v>
      </c>
      <c r="D37" s="26" t="s">
        <v>507</v>
      </c>
      <c r="E37" s="26" t="s">
        <v>508</v>
      </c>
    </row>
    <row r="38" spans="1:5" ht="34" customHeight="1" x14ac:dyDescent="0.2">
      <c r="A38" s="6" t="s">
        <v>509</v>
      </c>
      <c r="B38" s="6" t="s">
        <v>510</v>
      </c>
      <c r="C38" s="6" t="s">
        <v>511</v>
      </c>
      <c r="D38" s="6" t="s">
        <v>512</v>
      </c>
      <c r="E38" s="6" t="s">
        <v>439</v>
      </c>
    </row>
    <row r="39" spans="1:5" ht="34" customHeight="1" x14ac:dyDescent="0.2">
      <c r="A39" s="6" t="s">
        <v>513</v>
      </c>
      <c r="B39" s="6" t="s">
        <v>514</v>
      </c>
      <c r="C39" s="6" t="s">
        <v>515</v>
      </c>
      <c r="D39" s="6" t="s">
        <v>514</v>
      </c>
      <c r="E39" s="6" t="s">
        <v>439</v>
      </c>
    </row>
    <row r="40" spans="1:5" ht="34" customHeight="1" x14ac:dyDescent="0.2">
      <c r="A40" s="6" t="s">
        <v>516</v>
      </c>
      <c r="B40" s="6" t="s">
        <v>517</v>
      </c>
      <c r="C40" s="6" t="s">
        <v>518</v>
      </c>
      <c r="D40" s="6" t="s">
        <v>519</v>
      </c>
      <c r="E40" s="6" t="s">
        <v>439</v>
      </c>
    </row>
    <row r="41" spans="1:5" ht="34" customHeight="1" x14ac:dyDescent="0.2">
      <c r="A41" s="6" t="s">
        <v>520</v>
      </c>
      <c r="B41" s="6" t="s">
        <v>521</v>
      </c>
      <c r="C41" s="6" t="s">
        <v>522</v>
      </c>
      <c r="D41" s="6" t="s">
        <v>523</v>
      </c>
      <c r="E41" s="6" t="s">
        <v>439</v>
      </c>
    </row>
    <row r="42" spans="1:5" ht="34" customHeight="1" x14ac:dyDescent="0.2">
      <c r="A42" s="6" t="s">
        <v>524</v>
      </c>
      <c r="B42" s="6" t="s">
        <v>525</v>
      </c>
      <c r="C42" s="6" t="s">
        <v>526</v>
      </c>
      <c r="D42" s="6" t="s">
        <v>527</v>
      </c>
      <c r="E42" s="6" t="s">
        <v>439</v>
      </c>
    </row>
  </sheetData>
  <autoFilter ref="A8:E42" xr:uid="{00000000-0009-0000-0000-000006000000}"/>
  <pageMargins left="0.25" right="0.25" top="0.4" bottom="0.4" header="0.3" footer="0.3"/>
  <pageSetup fitToHeight="0"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0F766E"/>
    <pageSetUpPr fitToPage="1"/>
  </sheetPr>
  <dimension ref="A1:H36"/>
  <sheetViews>
    <sheetView showGridLines="0" zoomScale="85" workbookViewId="0">
      <pane ySplit="3" topLeftCell="A4" activePane="bottomLeft" state="frozen"/>
      <selection pane="bottomLeft"/>
    </sheetView>
  </sheetViews>
  <sheetFormatPr baseColWidth="10" defaultColWidth="8.83203125" defaultRowHeight="15" x14ac:dyDescent="0.2"/>
  <cols>
    <col min="1" max="1" width="28" customWidth="1"/>
    <col min="2" max="2" width="34" customWidth="1"/>
    <col min="3" max="3" width="36" customWidth="1"/>
    <col min="4" max="4" width="34" customWidth="1"/>
    <col min="5" max="5" width="28" customWidth="1"/>
    <col min="6" max="6" width="24" customWidth="1"/>
    <col min="7" max="7" width="22" customWidth="1"/>
    <col min="8" max="8" width="18" customWidth="1"/>
  </cols>
  <sheetData>
    <row r="1" spans="1:8" ht="30" customHeight="1" x14ac:dyDescent="0.2">
      <c r="A1" s="28" t="s">
        <v>528</v>
      </c>
      <c r="B1" s="3"/>
      <c r="C1" s="3"/>
      <c r="D1" s="3"/>
      <c r="E1" s="3"/>
      <c r="F1" s="3"/>
      <c r="G1" s="3"/>
      <c r="H1" s="3"/>
    </row>
    <row r="2" spans="1:8" ht="21" customHeight="1" x14ac:dyDescent="0.2">
      <c r="A2" s="4" t="s">
        <v>356</v>
      </c>
      <c r="B2" s="4" t="s">
        <v>529</v>
      </c>
    </row>
    <row r="3" spans="1:8" ht="21" customHeight="1" x14ac:dyDescent="0.2"/>
    <row r="4" spans="1:8" ht="34" customHeight="1" x14ac:dyDescent="0.2">
      <c r="A4" s="32" t="s">
        <v>530</v>
      </c>
      <c r="B4" s="5"/>
      <c r="C4" s="5"/>
      <c r="D4" s="5"/>
      <c r="E4" s="5"/>
      <c r="F4" s="5"/>
      <c r="G4" s="5"/>
      <c r="H4" s="5"/>
    </row>
    <row r="5" spans="1:8" ht="34" customHeight="1" x14ac:dyDescent="0.2">
      <c r="A5" s="6" t="s">
        <v>531</v>
      </c>
      <c r="B5" s="6" t="s">
        <v>532</v>
      </c>
      <c r="C5" s="6" t="s">
        <v>533</v>
      </c>
      <c r="D5" s="6" t="s">
        <v>534</v>
      </c>
      <c r="E5" s="6" t="s">
        <v>535</v>
      </c>
      <c r="F5" s="6" t="s">
        <v>536</v>
      </c>
      <c r="G5" s="6" t="s">
        <v>419</v>
      </c>
      <c r="H5" s="6" t="s">
        <v>537</v>
      </c>
    </row>
    <row r="6" spans="1:8" ht="34" customHeight="1" x14ac:dyDescent="0.2">
      <c r="A6" s="6" t="s">
        <v>314</v>
      </c>
      <c r="B6" s="16">
        <v>13000000</v>
      </c>
      <c r="C6" s="16">
        <v>1.2999999999999999E-2</v>
      </c>
      <c r="D6" s="6" t="s">
        <v>538</v>
      </c>
      <c r="E6" s="6" t="s">
        <v>539</v>
      </c>
      <c r="F6" s="6" t="s">
        <v>540</v>
      </c>
      <c r="G6" s="6" t="s">
        <v>541</v>
      </c>
      <c r="H6" s="6" t="s">
        <v>542</v>
      </c>
    </row>
    <row r="7" spans="1:8" ht="34" customHeight="1" x14ac:dyDescent="0.2">
      <c r="A7" s="6" t="s">
        <v>543</v>
      </c>
      <c r="B7" s="14">
        <v>8750000</v>
      </c>
      <c r="C7" s="14">
        <v>8.7500000000000008E-3</v>
      </c>
      <c r="D7" s="6" t="s">
        <v>544</v>
      </c>
      <c r="E7" s="6" t="s">
        <v>545</v>
      </c>
      <c r="F7" s="6" t="s">
        <v>546</v>
      </c>
      <c r="G7" s="6" t="s">
        <v>547</v>
      </c>
      <c r="H7" s="6" t="s">
        <v>548</v>
      </c>
    </row>
    <row r="8" spans="1:8" ht="34" customHeight="1" x14ac:dyDescent="0.2">
      <c r="A8" s="6" t="s">
        <v>549</v>
      </c>
      <c r="B8" s="14">
        <v>16250000</v>
      </c>
      <c r="C8" s="14">
        <v>1.6250000000000001E-2</v>
      </c>
      <c r="D8" s="6" t="s">
        <v>550</v>
      </c>
      <c r="E8" s="6" t="s">
        <v>551</v>
      </c>
      <c r="F8" s="6" t="s">
        <v>552</v>
      </c>
      <c r="G8" s="6" t="s">
        <v>553</v>
      </c>
      <c r="H8" s="6" t="s">
        <v>554</v>
      </c>
    </row>
    <row r="9" spans="1:8" ht="34" customHeight="1" x14ac:dyDescent="0.2">
      <c r="A9" s="6" t="s">
        <v>317</v>
      </c>
      <c r="B9" s="14">
        <v>8333333</v>
      </c>
      <c r="C9" s="14">
        <v>8.3333330000000001E-3</v>
      </c>
      <c r="D9" s="6" t="s">
        <v>555</v>
      </c>
      <c r="E9" s="6" t="s">
        <v>556</v>
      </c>
      <c r="F9" s="6" t="s">
        <v>557</v>
      </c>
      <c r="G9" s="6" t="s">
        <v>558</v>
      </c>
      <c r="H9" s="6" t="s">
        <v>559</v>
      </c>
    </row>
    <row r="10" spans="1:8" ht="34" customHeight="1" x14ac:dyDescent="0.2">
      <c r="A10" s="6" t="s">
        <v>560</v>
      </c>
      <c r="B10" s="14">
        <v>101666667</v>
      </c>
      <c r="C10" s="14">
        <v>0.101666667</v>
      </c>
      <c r="D10" s="6" t="s">
        <v>561</v>
      </c>
      <c r="E10" s="6" t="s">
        <v>562</v>
      </c>
      <c r="F10" s="6" t="s">
        <v>563</v>
      </c>
      <c r="G10" s="6" t="s">
        <v>564</v>
      </c>
      <c r="H10" s="6" t="s">
        <v>565</v>
      </c>
    </row>
    <row r="11" spans="1:8" ht="34" customHeight="1" x14ac:dyDescent="0.2">
      <c r="A11" s="10" t="s">
        <v>566</v>
      </c>
      <c r="B11" s="11">
        <v>150000000</v>
      </c>
      <c r="C11" s="11">
        <v>0.15</v>
      </c>
      <c r="D11" s="10" t="s">
        <v>567</v>
      </c>
      <c r="E11" s="10" t="s">
        <v>568</v>
      </c>
      <c r="H11" s="10" t="s">
        <v>569</v>
      </c>
    </row>
    <row r="12" spans="1:8" ht="34" customHeight="1" x14ac:dyDescent="0.2"/>
    <row r="13" spans="1:8" ht="34" customHeight="1" x14ac:dyDescent="0.2">
      <c r="A13" s="32" t="s">
        <v>570</v>
      </c>
      <c r="B13" s="5"/>
      <c r="C13" s="5"/>
      <c r="D13" s="5"/>
      <c r="E13" s="5"/>
      <c r="F13" s="5"/>
      <c r="G13" s="5"/>
      <c r="H13" s="5"/>
    </row>
    <row r="14" spans="1:8" ht="34" customHeight="1" x14ac:dyDescent="0.2">
      <c r="A14" s="6" t="s">
        <v>571</v>
      </c>
      <c r="B14" s="6" t="s">
        <v>572</v>
      </c>
      <c r="C14" s="6" t="s">
        <v>573</v>
      </c>
      <c r="D14" s="6" t="s">
        <v>574</v>
      </c>
      <c r="E14" s="6" t="s">
        <v>536</v>
      </c>
      <c r="F14" s="6" t="s">
        <v>419</v>
      </c>
      <c r="G14" s="6" t="s">
        <v>365</v>
      </c>
      <c r="H14" s="6" t="s">
        <v>575</v>
      </c>
    </row>
    <row r="15" spans="1:8" ht="34" customHeight="1" x14ac:dyDescent="0.2">
      <c r="A15" s="6" t="s">
        <v>576</v>
      </c>
      <c r="B15" s="6" t="s">
        <v>577</v>
      </c>
      <c r="C15" s="6" t="s">
        <v>578</v>
      </c>
      <c r="D15" s="6" t="s">
        <v>579</v>
      </c>
      <c r="E15" s="6" t="s">
        <v>580</v>
      </c>
      <c r="F15" s="6" t="s">
        <v>581</v>
      </c>
      <c r="G15" s="6" t="s">
        <v>582</v>
      </c>
      <c r="H15" s="6" t="s">
        <v>583</v>
      </c>
    </row>
    <row r="16" spans="1:8" ht="34" customHeight="1" x14ac:dyDescent="0.2">
      <c r="A16" s="6" t="s">
        <v>584</v>
      </c>
      <c r="B16" s="6" t="s">
        <v>585</v>
      </c>
      <c r="C16" s="6" t="s">
        <v>586</v>
      </c>
      <c r="D16" s="6" t="s">
        <v>587</v>
      </c>
      <c r="E16" s="6" t="s">
        <v>588</v>
      </c>
      <c r="F16" s="6" t="s">
        <v>589</v>
      </c>
      <c r="G16" s="6" t="s">
        <v>590</v>
      </c>
      <c r="H16" s="6" t="s">
        <v>591</v>
      </c>
    </row>
    <row r="17" spans="1:8" ht="34" customHeight="1" x14ac:dyDescent="0.2">
      <c r="A17" s="6" t="s">
        <v>592</v>
      </c>
      <c r="B17" s="6" t="s">
        <v>593</v>
      </c>
      <c r="C17" s="6" t="s">
        <v>594</v>
      </c>
      <c r="D17" s="6" t="s">
        <v>595</v>
      </c>
      <c r="E17" s="6" t="s">
        <v>596</v>
      </c>
      <c r="F17" s="6" t="s">
        <v>597</v>
      </c>
      <c r="G17" s="6" t="s">
        <v>598</v>
      </c>
      <c r="H17" s="6" t="s">
        <v>599</v>
      </c>
    </row>
    <row r="18" spans="1:8" ht="34" customHeight="1" x14ac:dyDescent="0.2">
      <c r="A18" s="6" t="s">
        <v>600</v>
      </c>
      <c r="B18" s="6" t="s">
        <v>601</v>
      </c>
      <c r="C18" s="6" t="s">
        <v>602</v>
      </c>
      <c r="D18" s="6" t="s">
        <v>603</v>
      </c>
      <c r="E18" s="6" t="s">
        <v>604</v>
      </c>
      <c r="F18" s="6" t="s">
        <v>605</v>
      </c>
      <c r="G18" s="6" t="s">
        <v>606</v>
      </c>
      <c r="H18" s="6" t="s">
        <v>607</v>
      </c>
    </row>
    <row r="19" spans="1:8" ht="34" customHeight="1" x14ac:dyDescent="0.2"/>
    <row r="20" spans="1:8" ht="34" customHeight="1" x14ac:dyDescent="0.2">
      <c r="A20" s="32" t="s">
        <v>608</v>
      </c>
      <c r="B20" s="5"/>
      <c r="C20" s="5"/>
      <c r="D20" s="5"/>
      <c r="E20" s="5"/>
      <c r="F20" s="5"/>
      <c r="G20" s="5"/>
      <c r="H20" s="5"/>
    </row>
    <row r="21" spans="1:8" ht="34" customHeight="1" x14ac:dyDescent="0.2">
      <c r="A21" s="6" t="s">
        <v>572</v>
      </c>
      <c r="B21" s="6" t="s">
        <v>571</v>
      </c>
      <c r="C21" s="6" t="s">
        <v>609</v>
      </c>
      <c r="D21" s="6" t="s">
        <v>610</v>
      </c>
      <c r="E21" s="6" t="s">
        <v>536</v>
      </c>
      <c r="F21" s="6" t="s">
        <v>419</v>
      </c>
      <c r="G21" s="6" t="s">
        <v>365</v>
      </c>
      <c r="H21" s="6" t="s">
        <v>575</v>
      </c>
    </row>
    <row r="22" spans="1:8" ht="34" customHeight="1" x14ac:dyDescent="0.2">
      <c r="A22" s="6" t="s">
        <v>611</v>
      </c>
      <c r="B22" s="6" t="s">
        <v>612</v>
      </c>
      <c r="C22" s="6" t="s">
        <v>613</v>
      </c>
      <c r="D22" s="6" t="s">
        <v>614</v>
      </c>
      <c r="E22" s="6" t="s">
        <v>615</v>
      </c>
      <c r="F22" s="6" t="s">
        <v>616</v>
      </c>
      <c r="G22" s="6" t="s">
        <v>617</v>
      </c>
      <c r="H22" s="6" t="s">
        <v>618</v>
      </c>
    </row>
    <row r="23" spans="1:8" ht="34" customHeight="1" x14ac:dyDescent="0.2">
      <c r="A23" s="6" t="s">
        <v>619</v>
      </c>
      <c r="B23" s="6" t="s">
        <v>620</v>
      </c>
      <c r="C23" s="6" t="s">
        <v>621</v>
      </c>
      <c r="D23" s="6" t="s">
        <v>622</v>
      </c>
      <c r="E23" s="6" t="s">
        <v>623</v>
      </c>
      <c r="F23" s="6" t="s">
        <v>624</v>
      </c>
      <c r="G23" s="6" t="s">
        <v>625</v>
      </c>
      <c r="H23" s="6" t="s">
        <v>626</v>
      </c>
    </row>
    <row r="24" spans="1:8" ht="34" customHeight="1" x14ac:dyDescent="0.2">
      <c r="A24" s="6" t="s">
        <v>627</v>
      </c>
      <c r="B24" s="6" t="s">
        <v>628</v>
      </c>
      <c r="C24" s="6" t="s">
        <v>629</v>
      </c>
      <c r="D24" s="6" t="s">
        <v>630</v>
      </c>
      <c r="E24" s="6" t="s">
        <v>631</v>
      </c>
      <c r="F24" s="6" t="s">
        <v>632</v>
      </c>
      <c r="G24" s="6" t="s">
        <v>633</v>
      </c>
      <c r="H24" s="6" t="s">
        <v>634</v>
      </c>
    </row>
    <row r="25" spans="1:8" ht="34" customHeight="1" x14ac:dyDescent="0.2">
      <c r="A25" s="6" t="s">
        <v>635</v>
      </c>
      <c r="B25" s="6" t="s">
        <v>636</v>
      </c>
      <c r="C25" s="6" t="s">
        <v>637</v>
      </c>
      <c r="D25" s="6" t="s">
        <v>638</v>
      </c>
      <c r="E25" s="6" t="s">
        <v>639</v>
      </c>
      <c r="F25" s="6" t="s">
        <v>640</v>
      </c>
      <c r="G25" s="6" t="s">
        <v>641</v>
      </c>
      <c r="H25" s="6" t="s">
        <v>642</v>
      </c>
    </row>
    <row r="26" spans="1:8" ht="34" customHeight="1" x14ac:dyDescent="0.2"/>
    <row r="27" spans="1:8" ht="34" customHeight="1" x14ac:dyDescent="0.2">
      <c r="A27" s="32" t="s">
        <v>643</v>
      </c>
      <c r="B27" s="5"/>
      <c r="C27" s="5"/>
      <c r="D27" s="5"/>
      <c r="E27" s="5"/>
      <c r="F27" s="5"/>
      <c r="G27" s="5"/>
      <c r="H27" s="5"/>
    </row>
    <row r="28" spans="1:8" ht="34" customHeight="1" x14ac:dyDescent="0.2">
      <c r="A28" s="6" t="s">
        <v>571</v>
      </c>
      <c r="B28" s="6" t="s">
        <v>572</v>
      </c>
      <c r="C28" s="6" t="s">
        <v>363</v>
      </c>
      <c r="D28" s="6" t="s">
        <v>644</v>
      </c>
      <c r="E28" s="6" t="s">
        <v>645</v>
      </c>
      <c r="F28" s="6" t="s">
        <v>419</v>
      </c>
      <c r="G28" s="6" t="s">
        <v>365</v>
      </c>
      <c r="H28" s="6" t="s">
        <v>575</v>
      </c>
    </row>
    <row r="29" spans="1:8" ht="34" customHeight="1" x14ac:dyDescent="0.2">
      <c r="A29" s="6" t="s">
        <v>646</v>
      </c>
      <c r="B29" s="6" t="s">
        <v>647</v>
      </c>
      <c r="C29" s="6" t="s">
        <v>648</v>
      </c>
      <c r="D29" s="6" t="s">
        <v>649</v>
      </c>
      <c r="E29" s="6" t="s">
        <v>650</v>
      </c>
      <c r="F29" s="6" t="s">
        <v>651</v>
      </c>
      <c r="G29" s="6" t="s">
        <v>652</v>
      </c>
      <c r="H29" s="6" t="s">
        <v>653</v>
      </c>
    </row>
    <row r="30" spans="1:8" ht="34" customHeight="1" x14ac:dyDescent="0.2">
      <c r="A30" s="6" t="s">
        <v>654</v>
      </c>
      <c r="B30" s="6" t="s">
        <v>655</v>
      </c>
      <c r="C30" s="6" t="s">
        <v>648</v>
      </c>
      <c r="D30" s="6" t="s">
        <v>656</v>
      </c>
      <c r="E30" s="6" t="s">
        <v>657</v>
      </c>
      <c r="F30" s="6" t="s">
        <v>658</v>
      </c>
      <c r="G30" s="6" t="s">
        <v>659</v>
      </c>
      <c r="H30" s="6" t="s">
        <v>660</v>
      </c>
    </row>
    <row r="31" spans="1:8" ht="34" customHeight="1" x14ac:dyDescent="0.2">
      <c r="A31" s="6" t="s">
        <v>661</v>
      </c>
      <c r="B31" s="6" t="s">
        <v>662</v>
      </c>
      <c r="C31" s="6" t="s">
        <v>663</v>
      </c>
      <c r="D31" s="6" t="s">
        <v>664</v>
      </c>
      <c r="E31" s="6" t="s">
        <v>665</v>
      </c>
      <c r="F31" s="6" t="s">
        <v>666</v>
      </c>
      <c r="G31" s="6" t="s">
        <v>667</v>
      </c>
      <c r="H31" s="6" t="s">
        <v>668</v>
      </c>
    </row>
    <row r="32" spans="1:8" ht="34" customHeight="1" x14ac:dyDescent="0.2"/>
    <row r="33" spans="1:8" ht="34" customHeight="1" x14ac:dyDescent="0.2">
      <c r="A33" s="32" t="s">
        <v>669</v>
      </c>
      <c r="B33" s="5"/>
      <c r="C33" s="5"/>
      <c r="D33" s="5"/>
      <c r="E33" s="5"/>
      <c r="F33" s="5"/>
      <c r="G33" s="5"/>
      <c r="H33" s="5"/>
    </row>
    <row r="34" spans="1:8" ht="34" customHeight="1" x14ac:dyDescent="0.2">
      <c r="A34" s="6" t="s">
        <v>572</v>
      </c>
      <c r="B34" s="6" t="s">
        <v>670</v>
      </c>
    </row>
    <row r="35" spans="1:8" ht="34" customHeight="1" x14ac:dyDescent="0.2">
      <c r="A35" s="6" t="s">
        <v>671</v>
      </c>
      <c r="B35" s="6" t="s">
        <v>672</v>
      </c>
    </row>
    <row r="36" spans="1:8" ht="34" customHeight="1" x14ac:dyDescent="0.2">
      <c r="A36" s="6" t="s">
        <v>673</v>
      </c>
      <c r="B36" s="6" t="s">
        <v>674</v>
      </c>
    </row>
  </sheetData>
  <autoFilter ref="A5:H36" xr:uid="{00000000-0009-0000-0000-000007000000}"/>
  <pageMargins left="0.25" right="0.25" top="0.4" bottom="0.4" header="0.3" footer="0.3"/>
  <pageSetup fitToHeight="0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2563EB"/>
    <pageSetUpPr fitToPage="1"/>
  </sheetPr>
  <dimension ref="A1:H38"/>
  <sheetViews>
    <sheetView showGridLines="0" zoomScale="85" workbookViewId="0">
      <pane ySplit="3" topLeftCell="A4" activePane="bottomLeft" state="frozen"/>
      <selection pane="bottomLeft"/>
    </sheetView>
  </sheetViews>
  <sheetFormatPr baseColWidth="10" defaultColWidth="8.83203125" defaultRowHeight="15" x14ac:dyDescent="0.2"/>
  <cols>
    <col min="1" max="1" width="28" customWidth="1"/>
    <col min="2" max="2" width="24" customWidth="1"/>
    <col min="3" max="3" width="28" customWidth="1"/>
    <col min="4" max="4" width="32" customWidth="1"/>
    <col min="5" max="5" width="28" customWidth="1"/>
    <col min="6" max="8" width="18" customWidth="1"/>
  </cols>
  <sheetData>
    <row r="1" spans="1:8" ht="30" customHeight="1" x14ac:dyDescent="0.2">
      <c r="A1" s="28" t="s">
        <v>675</v>
      </c>
      <c r="B1" s="3"/>
      <c r="C1" s="3"/>
      <c r="D1" s="3"/>
      <c r="E1" s="3"/>
      <c r="F1" s="3"/>
      <c r="G1" s="3"/>
      <c r="H1" s="3"/>
    </row>
    <row r="2" spans="1:8" ht="21" customHeight="1" x14ac:dyDescent="0.2">
      <c r="A2" s="4" t="s">
        <v>356</v>
      </c>
      <c r="B2" s="4" t="s">
        <v>676</v>
      </c>
    </row>
    <row r="3" spans="1:8" ht="21" customHeight="1" x14ac:dyDescent="0.2"/>
    <row r="4" spans="1:8" ht="34" customHeight="1" x14ac:dyDescent="0.2">
      <c r="A4" s="29" t="s">
        <v>677</v>
      </c>
      <c r="B4" s="30"/>
      <c r="C4" s="30"/>
      <c r="D4" s="30"/>
      <c r="E4" s="30"/>
      <c r="F4" s="30"/>
      <c r="G4" s="30"/>
      <c r="H4" s="30"/>
    </row>
    <row r="5" spans="1:8" ht="34" customHeight="1" x14ac:dyDescent="0.2">
      <c r="A5" s="26" t="s">
        <v>678</v>
      </c>
      <c r="B5" s="26" t="s">
        <v>679</v>
      </c>
      <c r="C5" s="26" t="s">
        <v>365</v>
      </c>
      <c r="D5" s="26"/>
      <c r="E5" s="26"/>
      <c r="F5" s="26"/>
      <c r="G5" s="26"/>
      <c r="H5" s="26"/>
    </row>
    <row r="6" spans="1:8" ht="34" customHeight="1" x14ac:dyDescent="0.2">
      <c r="A6" s="6" t="s">
        <v>680</v>
      </c>
      <c r="B6" s="16">
        <v>2000000</v>
      </c>
      <c r="C6" s="6" t="s">
        <v>681</v>
      </c>
    </row>
    <row r="7" spans="1:8" ht="34" customHeight="1" x14ac:dyDescent="0.2">
      <c r="A7" s="6" t="s">
        <v>682</v>
      </c>
      <c r="B7" s="6" t="s">
        <v>12</v>
      </c>
      <c r="C7" s="6" t="s">
        <v>683</v>
      </c>
    </row>
    <row r="8" spans="1:8" ht="34" customHeight="1" x14ac:dyDescent="0.2">
      <c r="A8" s="6" t="s">
        <v>684</v>
      </c>
      <c r="B8" s="16">
        <v>50000000</v>
      </c>
      <c r="C8" s="6" t="s">
        <v>685</v>
      </c>
    </row>
    <row r="9" spans="1:8" ht="34" customHeight="1" x14ac:dyDescent="0.2">
      <c r="A9" s="6" t="s">
        <v>686</v>
      </c>
      <c r="B9" s="6" t="s">
        <v>687</v>
      </c>
      <c r="C9" s="6" t="s">
        <v>688</v>
      </c>
    </row>
    <row r="10" spans="1:8" ht="34" customHeight="1" x14ac:dyDescent="0.2"/>
    <row r="11" spans="1:8" ht="34" customHeight="1" x14ac:dyDescent="0.2">
      <c r="A11" s="29" t="s">
        <v>689</v>
      </c>
      <c r="B11" s="30"/>
      <c r="C11" s="30"/>
      <c r="D11" s="30"/>
      <c r="E11" s="30"/>
      <c r="F11" s="30"/>
      <c r="G11" s="30"/>
      <c r="H11" s="30"/>
    </row>
    <row r="12" spans="1:8" ht="34" customHeight="1" x14ac:dyDescent="0.2">
      <c r="A12" s="26" t="s">
        <v>330</v>
      </c>
      <c r="B12" s="26" t="s">
        <v>127</v>
      </c>
      <c r="C12" s="26" t="s">
        <v>690</v>
      </c>
      <c r="D12" s="26" t="s">
        <v>691</v>
      </c>
      <c r="E12" s="26" t="s">
        <v>362</v>
      </c>
      <c r="F12" s="26" t="s">
        <v>609</v>
      </c>
      <c r="G12" s="26" t="s">
        <v>168</v>
      </c>
      <c r="H12" s="26" t="s">
        <v>575</v>
      </c>
    </row>
    <row r="13" spans="1:8" ht="34" customHeight="1" x14ac:dyDescent="0.2">
      <c r="A13" s="6" t="s">
        <v>692</v>
      </c>
      <c r="B13" s="14">
        <v>4000000</v>
      </c>
      <c r="C13" s="14">
        <v>20000000</v>
      </c>
      <c r="D13" s="14">
        <v>60000000</v>
      </c>
      <c r="E13" s="6" t="s">
        <v>693</v>
      </c>
      <c r="F13" s="6" t="s">
        <v>694</v>
      </c>
      <c r="G13" s="6" t="s">
        <v>695</v>
      </c>
      <c r="H13" s="6" t="s">
        <v>696</v>
      </c>
    </row>
    <row r="14" spans="1:8" ht="34" customHeight="1" x14ac:dyDescent="0.2">
      <c r="A14" s="6" t="s">
        <v>697</v>
      </c>
      <c r="B14" s="14">
        <v>8000000</v>
      </c>
      <c r="C14" s="14">
        <v>35000000</v>
      </c>
      <c r="D14" s="14">
        <v>85000000</v>
      </c>
      <c r="E14" s="6" t="s">
        <v>698</v>
      </c>
      <c r="F14" s="6" t="s">
        <v>699</v>
      </c>
      <c r="G14" s="6" t="s">
        <v>700</v>
      </c>
      <c r="H14" s="6" t="s">
        <v>701</v>
      </c>
    </row>
    <row r="15" spans="1:8" ht="34" customHeight="1" x14ac:dyDescent="0.2">
      <c r="A15" s="6" t="s">
        <v>702</v>
      </c>
      <c r="B15" s="14">
        <v>12000000</v>
      </c>
      <c r="C15" s="14">
        <v>50000000</v>
      </c>
      <c r="D15" s="14">
        <v>120000000</v>
      </c>
      <c r="E15" s="6" t="s">
        <v>703</v>
      </c>
      <c r="F15" s="6" t="s">
        <v>704</v>
      </c>
      <c r="G15" s="6" t="s">
        <v>705</v>
      </c>
      <c r="H15" s="6" t="s">
        <v>706</v>
      </c>
    </row>
    <row r="16" spans="1:8" ht="34" customHeight="1" x14ac:dyDescent="0.2"/>
    <row r="17" spans="1:8" ht="34" customHeight="1" x14ac:dyDescent="0.2">
      <c r="A17" s="29" t="s">
        <v>707</v>
      </c>
      <c r="B17" s="30"/>
      <c r="C17" s="30"/>
      <c r="D17" s="30"/>
      <c r="E17" s="30"/>
      <c r="F17" s="30"/>
      <c r="G17" s="30"/>
      <c r="H17" s="30"/>
    </row>
    <row r="18" spans="1:8" ht="34" customHeight="1" x14ac:dyDescent="0.2">
      <c r="A18" s="6" t="s">
        <v>671</v>
      </c>
      <c r="B18" s="6" t="s">
        <v>708</v>
      </c>
      <c r="C18" s="6" t="s">
        <v>709</v>
      </c>
      <c r="D18" s="6" t="s">
        <v>710</v>
      </c>
    </row>
    <row r="19" spans="1:8" ht="34" customHeight="1" x14ac:dyDescent="0.2"/>
    <row r="20" spans="1:8" ht="34" customHeight="1" x14ac:dyDescent="0.2">
      <c r="A20" s="29" t="s">
        <v>711</v>
      </c>
      <c r="B20" s="30"/>
      <c r="C20" s="30"/>
      <c r="D20" s="30"/>
      <c r="E20" s="30"/>
      <c r="F20" s="30"/>
      <c r="G20" s="30"/>
      <c r="H20" s="30"/>
    </row>
    <row r="21" spans="1:8" ht="34" customHeight="1" x14ac:dyDescent="0.2">
      <c r="A21" s="6" t="s">
        <v>712</v>
      </c>
      <c r="B21" s="6" t="s">
        <v>671</v>
      </c>
      <c r="C21" s="6" t="s">
        <v>645</v>
      </c>
      <c r="D21" s="6" t="s">
        <v>363</v>
      </c>
      <c r="E21" s="6" t="s">
        <v>713</v>
      </c>
      <c r="F21" s="6" t="s">
        <v>714</v>
      </c>
      <c r="G21" s="6" t="s">
        <v>366</v>
      </c>
      <c r="H21" s="6" t="s">
        <v>715</v>
      </c>
    </row>
    <row r="22" spans="1:8" ht="34" customHeight="1" x14ac:dyDescent="0.2">
      <c r="A22" s="6" t="s">
        <v>716</v>
      </c>
      <c r="B22" s="6" t="s">
        <v>717</v>
      </c>
      <c r="C22" s="6" t="s">
        <v>718</v>
      </c>
      <c r="D22" s="6" t="s">
        <v>719</v>
      </c>
      <c r="E22" s="6" t="s">
        <v>140</v>
      </c>
      <c r="F22" s="6" t="s">
        <v>720</v>
      </c>
      <c r="G22" s="6" t="s">
        <v>372</v>
      </c>
      <c r="H22" s="6" t="s">
        <v>721</v>
      </c>
    </row>
    <row r="23" spans="1:8" ht="34" customHeight="1" x14ac:dyDescent="0.2">
      <c r="A23" s="6" t="s">
        <v>722</v>
      </c>
      <c r="B23" s="6" t="s">
        <v>723</v>
      </c>
      <c r="C23" s="6" t="s">
        <v>724</v>
      </c>
      <c r="D23" s="6" t="s">
        <v>725</v>
      </c>
      <c r="E23" s="6" t="s">
        <v>726</v>
      </c>
      <c r="F23" s="6" t="s">
        <v>727</v>
      </c>
      <c r="G23" s="6" t="s">
        <v>372</v>
      </c>
      <c r="H23" s="6" t="s">
        <v>728</v>
      </c>
    </row>
    <row r="24" spans="1:8" ht="34" customHeight="1" x14ac:dyDescent="0.2">
      <c r="A24" s="6" t="s">
        <v>729</v>
      </c>
      <c r="B24" s="6" t="s">
        <v>730</v>
      </c>
      <c r="C24" s="6" t="s">
        <v>731</v>
      </c>
      <c r="D24" s="6" t="s">
        <v>732</v>
      </c>
      <c r="E24" s="6" t="s">
        <v>145</v>
      </c>
      <c r="F24" s="6" t="s">
        <v>733</v>
      </c>
      <c r="G24" s="6" t="s">
        <v>372</v>
      </c>
      <c r="H24" s="6" t="s">
        <v>734</v>
      </c>
    </row>
    <row r="25" spans="1:8" ht="34" customHeight="1" x14ac:dyDescent="0.2">
      <c r="A25" s="6" t="s">
        <v>735</v>
      </c>
      <c r="B25" s="6" t="s">
        <v>736</v>
      </c>
      <c r="C25" s="6" t="s">
        <v>737</v>
      </c>
      <c r="D25" s="6" t="s">
        <v>738</v>
      </c>
      <c r="E25" s="6" t="s">
        <v>739</v>
      </c>
      <c r="F25" s="6" t="s">
        <v>740</v>
      </c>
      <c r="G25" s="6" t="s">
        <v>372</v>
      </c>
      <c r="H25" s="6" t="s">
        <v>741</v>
      </c>
    </row>
    <row r="26" spans="1:8" ht="34" customHeight="1" x14ac:dyDescent="0.2">
      <c r="A26" s="6" t="s">
        <v>742</v>
      </c>
      <c r="B26" s="6" t="s">
        <v>743</v>
      </c>
      <c r="C26" s="6" t="s">
        <v>744</v>
      </c>
      <c r="D26" s="6" t="s">
        <v>745</v>
      </c>
      <c r="E26" s="6" t="s">
        <v>145</v>
      </c>
      <c r="F26" s="6" t="s">
        <v>746</v>
      </c>
      <c r="G26" s="6" t="s">
        <v>372</v>
      </c>
      <c r="H26" s="6" t="s">
        <v>747</v>
      </c>
    </row>
    <row r="27" spans="1:8" ht="34" customHeight="1" x14ac:dyDescent="0.2">
      <c r="A27" s="6" t="s">
        <v>748</v>
      </c>
      <c r="B27" s="6" t="s">
        <v>749</v>
      </c>
      <c r="C27" s="6" t="s">
        <v>750</v>
      </c>
      <c r="D27" s="6" t="s">
        <v>751</v>
      </c>
      <c r="E27" s="6" t="s">
        <v>752</v>
      </c>
      <c r="F27" s="6" t="s">
        <v>753</v>
      </c>
      <c r="G27" s="6" t="s">
        <v>372</v>
      </c>
      <c r="H27" s="6" t="s">
        <v>754</v>
      </c>
    </row>
    <row r="28" spans="1:8" ht="34" customHeight="1" x14ac:dyDescent="0.2"/>
    <row r="29" spans="1:8" ht="34" customHeight="1" x14ac:dyDescent="0.2">
      <c r="A29" s="29" t="s">
        <v>755</v>
      </c>
      <c r="B29" s="30"/>
      <c r="C29" s="30"/>
      <c r="D29" s="30"/>
      <c r="E29" s="30"/>
      <c r="F29" s="30"/>
      <c r="G29" s="30"/>
      <c r="H29" s="30"/>
    </row>
    <row r="30" spans="1:8" ht="34" customHeight="1" x14ac:dyDescent="0.2">
      <c r="A30" s="26" t="s">
        <v>756</v>
      </c>
      <c r="B30" s="26" t="s">
        <v>757</v>
      </c>
      <c r="C30" s="26" t="s">
        <v>758</v>
      </c>
      <c r="D30" s="26" t="s">
        <v>356</v>
      </c>
      <c r="E30" s="26" t="s">
        <v>759</v>
      </c>
      <c r="F30" s="26"/>
      <c r="G30" s="26"/>
      <c r="H30" s="26"/>
    </row>
    <row r="31" spans="1:8" ht="34" customHeight="1" x14ac:dyDescent="0.2">
      <c r="A31" s="6" t="s">
        <v>760</v>
      </c>
      <c r="B31" s="14">
        <v>1200000</v>
      </c>
      <c r="C31" s="14">
        <f t="shared" ref="C31:C37" si="0">B31/5000000</f>
        <v>0.24</v>
      </c>
      <c r="D31" s="6" t="s">
        <v>761</v>
      </c>
      <c r="E31" s="6" t="s">
        <v>762</v>
      </c>
    </row>
    <row r="32" spans="1:8" ht="34" customHeight="1" x14ac:dyDescent="0.2">
      <c r="A32" s="6" t="s">
        <v>763</v>
      </c>
      <c r="B32" s="14">
        <v>1000000</v>
      </c>
      <c r="C32" s="14">
        <f t="shared" si="0"/>
        <v>0.2</v>
      </c>
      <c r="D32" s="6" t="s">
        <v>764</v>
      </c>
      <c r="E32" s="6" t="s">
        <v>765</v>
      </c>
    </row>
    <row r="33" spans="1:8" ht="34" customHeight="1" x14ac:dyDescent="0.2">
      <c r="A33" s="6" t="s">
        <v>766</v>
      </c>
      <c r="B33" s="16">
        <v>900000</v>
      </c>
      <c r="C33" s="16">
        <f t="shared" si="0"/>
        <v>0.18</v>
      </c>
      <c r="D33" s="6" t="s">
        <v>767</v>
      </c>
      <c r="E33" s="6" t="s">
        <v>768</v>
      </c>
    </row>
    <row r="34" spans="1:8" ht="34" customHeight="1" x14ac:dyDescent="0.2">
      <c r="A34" s="6" t="s">
        <v>769</v>
      </c>
      <c r="B34" s="14">
        <v>900000</v>
      </c>
      <c r="C34" s="14">
        <f t="shared" si="0"/>
        <v>0.18</v>
      </c>
      <c r="D34" s="6" t="s">
        <v>770</v>
      </c>
      <c r="E34" s="6" t="s">
        <v>771</v>
      </c>
    </row>
    <row r="35" spans="1:8" ht="34" customHeight="1" x14ac:dyDescent="0.2">
      <c r="A35" s="6" t="s">
        <v>772</v>
      </c>
      <c r="B35" s="19">
        <v>700000</v>
      </c>
      <c r="C35" s="19">
        <f t="shared" si="0"/>
        <v>0.14000000000000001</v>
      </c>
      <c r="D35" s="6" t="s">
        <v>773</v>
      </c>
      <c r="E35" s="6" t="s">
        <v>774</v>
      </c>
    </row>
    <row r="36" spans="1:8" ht="34" customHeight="1" x14ac:dyDescent="0.2">
      <c r="A36" s="6" t="s">
        <v>775</v>
      </c>
      <c r="B36" s="14">
        <v>300000</v>
      </c>
      <c r="C36" s="14">
        <f t="shared" si="0"/>
        <v>0.06</v>
      </c>
      <c r="D36" s="6" t="s">
        <v>776</v>
      </c>
      <c r="E36" s="6" t="s">
        <v>777</v>
      </c>
    </row>
    <row r="37" spans="1:8" ht="34" customHeight="1" x14ac:dyDescent="0.2">
      <c r="A37" s="10" t="s">
        <v>778</v>
      </c>
      <c r="B37" s="11">
        <f>SUM(B30:B35)</f>
        <v>4700000</v>
      </c>
      <c r="C37" s="11">
        <f t="shared" si="0"/>
        <v>0.94</v>
      </c>
    </row>
    <row r="38" spans="1:8" ht="34" customHeight="1" x14ac:dyDescent="0.2">
      <c r="A38" s="29" t="s">
        <v>779</v>
      </c>
      <c r="B38" s="29" t="s">
        <v>780</v>
      </c>
      <c r="C38" s="30"/>
      <c r="D38" s="30"/>
      <c r="E38" s="30"/>
      <c r="F38" s="30"/>
      <c r="G38" s="30"/>
      <c r="H38" s="30"/>
    </row>
  </sheetData>
  <autoFilter ref="A5:H38" xr:uid="{00000000-0009-0000-0000-000008000000}"/>
  <pageMargins left="0.25" right="0.25" top="0.4" bottom="0.4" header="0.3" footer="0.3"/>
  <pageSetup fitToHeight="0"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rgb="FF2563EB"/>
    <pageSetUpPr fitToPage="1"/>
  </sheetPr>
  <dimension ref="A1:H37"/>
  <sheetViews>
    <sheetView showGridLines="0" zoomScale="85" workbookViewId="0">
      <pane ySplit="3" topLeftCell="A4" activePane="bottomLeft" state="frozen"/>
      <selection pane="bottomLeft"/>
    </sheetView>
  </sheetViews>
  <sheetFormatPr baseColWidth="10" defaultColWidth="8.83203125" defaultRowHeight="15" x14ac:dyDescent="0.2"/>
  <cols>
    <col min="1" max="3" width="28" customWidth="1"/>
    <col min="4" max="4" width="34" customWidth="1"/>
    <col min="5" max="5" width="28" customWidth="1"/>
    <col min="6" max="8" width="24" customWidth="1"/>
  </cols>
  <sheetData>
    <row r="1" spans="1:8" ht="30" customHeight="1" x14ac:dyDescent="0.2">
      <c r="A1" s="28" t="s">
        <v>781</v>
      </c>
      <c r="B1" s="3"/>
      <c r="C1" s="3"/>
      <c r="D1" s="3"/>
      <c r="E1" s="3"/>
      <c r="F1" s="3"/>
      <c r="G1" s="3"/>
      <c r="H1" s="3"/>
    </row>
    <row r="2" spans="1:8" ht="21" customHeight="1" x14ac:dyDescent="0.2">
      <c r="A2" s="4" t="s">
        <v>782</v>
      </c>
      <c r="B2" s="4" t="s">
        <v>783</v>
      </c>
    </row>
    <row r="3" spans="1:8" ht="21" customHeight="1" x14ac:dyDescent="0.2"/>
    <row r="4" spans="1:8" ht="34" customHeight="1" x14ac:dyDescent="0.2">
      <c r="A4" s="6" t="s">
        <v>784</v>
      </c>
      <c r="B4" s="6" t="s">
        <v>362</v>
      </c>
      <c r="C4" s="6" t="s">
        <v>785</v>
      </c>
      <c r="D4" s="6" t="s">
        <v>786</v>
      </c>
      <c r="E4" s="6" t="s">
        <v>787</v>
      </c>
      <c r="F4" s="6" t="s">
        <v>788</v>
      </c>
      <c r="G4" s="6" t="s">
        <v>789</v>
      </c>
      <c r="H4" s="6" t="s">
        <v>366</v>
      </c>
    </row>
    <row r="5" spans="1:8" ht="34" customHeight="1" x14ac:dyDescent="0.2">
      <c r="A5" s="6" t="s">
        <v>790</v>
      </c>
      <c r="B5" s="6" t="s">
        <v>791</v>
      </c>
      <c r="C5" s="6" t="s">
        <v>792</v>
      </c>
      <c r="D5" s="6" t="s">
        <v>793</v>
      </c>
      <c r="E5" s="6" t="s">
        <v>794</v>
      </c>
      <c r="F5" s="6" t="s">
        <v>795</v>
      </c>
      <c r="G5" s="6" t="s">
        <v>796</v>
      </c>
      <c r="H5" s="6" t="s">
        <v>797</v>
      </c>
    </row>
    <row r="6" spans="1:8" ht="34" customHeight="1" x14ac:dyDescent="0.2">
      <c r="A6" s="6" t="s">
        <v>798</v>
      </c>
      <c r="B6" s="6" t="s">
        <v>799</v>
      </c>
      <c r="C6" s="6" t="s">
        <v>800</v>
      </c>
      <c r="D6" s="6" t="s">
        <v>801</v>
      </c>
      <c r="E6" s="6" t="s">
        <v>802</v>
      </c>
      <c r="F6" s="6" t="s">
        <v>803</v>
      </c>
      <c r="G6" s="6" t="s">
        <v>804</v>
      </c>
      <c r="H6" s="6" t="s">
        <v>372</v>
      </c>
    </row>
    <row r="7" spans="1:8" ht="34" customHeight="1" x14ac:dyDescent="0.2">
      <c r="A7" s="6" t="s">
        <v>805</v>
      </c>
      <c r="B7" s="6" t="s">
        <v>709</v>
      </c>
      <c r="C7" s="6" t="s">
        <v>806</v>
      </c>
      <c r="D7" s="6" t="s">
        <v>807</v>
      </c>
      <c r="E7" s="6" t="s">
        <v>808</v>
      </c>
      <c r="F7" s="6" t="s">
        <v>809</v>
      </c>
      <c r="G7" s="6" t="s">
        <v>810</v>
      </c>
      <c r="H7" s="6" t="s">
        <v>811</v>
      </c>
    </row>
    <row r="8" spans="1:8" ht="34" customHeight="1" x14ac:dyDescent="0.2"/>
    <row r="9" spans="1:8" ht="34" customHeight="1" x14ac:dyDescent="0.2">
      <c r="A9" s="32" t="s">
        <v>812</v>
      </c>
      <c r="B9" s="5"/>
      <c r="C9" s="5"/>
      <c r="D9" s="5"/>
      <c r="E9" s="5"/>
      <c r="F9" s="5"/>
      <c r="G9" s="5"/>
      <c r="H9" s="5"/>
    </row>
    <row r="10" spans="1:8" ht="34" customHeight="1" x14ac:dyDescent="0.2">
      <c r="A10" s="6" t="s">
        <v>813</v>
      </c>
      <c r="B10" s="6" t="s">
        <v>814</v>
      </c>
    </row>
    <row r="11" spans="1:8" ht="34" customHeight="1" x14ac:dyDescent="0.2">
      <c r="A11" s="6" t="s">
        <v>815</v>
      </c>
      <c r="B11" s="6" t="s">
        <v>816</v>
      </c>
    </row>
    <row r="12" spans="1:8" ht="34" customHeight="1" x14ac:dyDescent="0.2">
      <c r="A12" s="6" t="s">
        <v>817</v>
      </c>
      <c r="B12" s="6" t="s">
        <v>818</v>
      </c>
    </row>
    <row r="13" spans="1:8" ht="34" customHeight="1" x14ac:dyDescent="0.2"/>
    <row r="14" spans="1:8" ht="34" customHeight="1" x14ac:dyDescent="0.2">
      <c r="A14" s="6" t="s">
        <v>819</v>
      </c>
      <c r="B14" s="6" t="s">
        <v>820</v>
      </c>
      <c r="C14" s="6" t="s">
        <v>671</v>
      </c>
      <c r="D14" s="6" t="s">
        <v>645</v>
      </c>
      <c r="E14" s="6" t="s">
        <v>714</v>
      </c>
    </row>
    <row r="15" spans="1:8" ht="34" customHeight="1" x14ac:dyDescent="0.2">
      <c r="A15" s="6" t="s">
        <v>821</v>
      </c>
      <c r="B15" s="6" t="s">
        <v>822</v>
      </c>
      <c r="C15" s="6" t="s">
        <v>823</v>
      </c>
      <c r="D15" s="6" t="s">
        <v>824</v>
      </c>
      <c r="E15" s="6" t="s">
        <v>825</v>
      </c>
    </row>
    <row r="16" spans="1:8" ht="34" customHeight="1" x14ac:dyDescent="0.2">
      <c r="A16" s="6" t="s">
        <v>826</v>
      </c>
      <c r="B16" s="6" t="s">
        <v>827</v>
      </c>
      <c r="C16" s="6" t="s">
        <v>828</v>
      </c>
      <c r="D16" s="6" t="s">
        <v>829</v>
      </c>
      <c r="E16" s="6" t="s">
        <v>830</v>
      </c>
    </row>
    <row r="17" spans="1:8" ht="34" customHeight="1" x14ac:dyDescent="0.2">
      <c r="A17" s="6" t="s">
        <v>831</v>
      </c>
      <c r="B17" s="6" t="s">
        <v>832</v>
      </c>
      <c r="C17" s="6" t="s">
        <v>833</v>
      </c>
      <c r="D17" s="6" t="s">
        <v>834</v>
      </c>
      <c r="E17" s="6" t="s">
        <v>835</v>
      </c>
    </row>
    <row r="18" spans="1:8" ht="34" customHeight="1" x14ac:dyDescent="0.2">
      <c r="A18" s="6" t="s">
        <v>836</v>
      </c>
      <c r="B18" s="6" t="s">
        <v>837</v>
      </c>
      <c r="C18" s="6" t="s">
        <v>838</v>
      </c>
      <c r="D18" s="6" t="s">
        <v>744</v>
      </c>
      <c r="E18" s="6" t="s">
        <v>839</v>
      </c>
    </row>
    <row r="19" spans="1:8" ht="34" customHeight="1" x14ac:dyDescent="0.2">
      <c r="A19" s="6" t="s">
        <v>840</v>
      </c>
      <c r="B19" s="6" t="s">
        <v>841</v>
      </c>
      <c r="C19" s="6" t="s">
        <v>842</v>
      </c>
      <c r="D19" s="6" t="s">
        <v>843</v>
      </c>
      <c r="E19" s="6" t="s">
        <v>844</v>
      </c>
    </row>
    <row r="20" spans="1:8" ht="34" customHeight="1" x14ac:dyDescent="0.2">
      <c r="A20" s="6" t="s">
        <v>845</v>
      </c>
      <c r="B20" s="6" t="s">
        <v>846</v>
      </c>
      <c r="C20" s="6" t="s">
        <v>847</v>
      </c>
      <c r="D20" s="6" t="s">
        <v>848</v>
      </c>
      <c r="E20" s="6" t="s">
        <v>849</v>
      </c>
    </row>
    <row r="21" spans="1:8" ht="34" customHeight="1" x14ac:dyDescent="0.2"/>
    <row r="22" spans="1:8" ht="34" customHeight="1" x14ac:dyDescent="0.2">
      <c r="A22" s="32" t="s">
        <v>850</v>
      </c>
      <c r="B22" s="5"/>
      <c r="C22" s="5"/>
      <c r="D22" s="5"/>
      <c r="E22" s="5"/>
      <c r="F22" s="5"/>
      <c r="G22" s="5"/>
      <c r="H22" s="5"/>
    </row>
    <row r="23" spans="1:8" ht="34" customHeight="1" x14ac:dyDescent="0.2">
      <c r="A23" s="6" t="s">
        <v>851</v>
      </c>
      <c r="B23" s="6" t="s">
        <v>852</v>
      </c>
    </row>
    <row r="24" spans="1:8" ht="34" customHeight="1" x14ac:dyDescent="0.2">
      <c r="A24" s="6" t="s">
        <v>853</v>
      </c>
      <c r="B24" s="6" t="s">
        <v>854</v>
      </c>
    </row>
    <row r="25" spans="1:8" ht="34" customHeight="1" x14ac:dyDescent="0.2">
      <c r="A25" s="6" t="s">
        <v>855</v>
      </c>
      <c r="B25" s="6" t="s">
        <v>856</v>
      </c>
    </row>
    <row r="26" spans="1:8" ht="34" customHeight="1" x14ac:dyDescent="0.2"/>
    <row r="27" spans="1:8" ht="34" customHeight="1" x14ac:dyDescent="0.2">
      <c r="A27" s="32" t="s">
        <v>857</v>
      </c>
      <c r="B27" s="5"/>
      <c r="C27" s="5"/>
      <c r="D27" s="5"/>
      <c r="E27" s="5"/>
      <c r="F27" s="5"/>
      <c r="G27" s="5"/>
      <c r="H27" s="5"/>
    </row>
    <row r="28" spans="1:8" ht="34" customHeight="1" x14ac:dyDescent="0.2">
      <c r="A28" s="6" t="s">
        <v>858</v>
      </c>
      <c r="B28" s="6" t="s">
        <v>859</v>
      </c>
    </row>
    <row r="29" spans="1:8" ht="34" customHeight="1" x14ac:dyDescent="0.2">
      <c r="A29" s="6" t="s">
        <v>860</v>
      </c>
      <c r="B29" s="6" t="s">
        <v>861</v>
      </c>
    </row>
    <row r="30" spans="1:8" ht="34" customHeight="1" x14ac:dyDescent="0.2">
      <c r="A30" s="6" t="s">
        <v>862</v>
      </c>
      <c r="B30" s="6" t="s">
        <v>863</v>
      </c>
    </row>
    <row r="31" spans="1:8" ht="34" customHeight="1" x14ac:dyDescent="0.2">
      <c r="A31" s="6" t="s">
        <v>864</v>
      </c>
      <c r="B31" s="6" t="s">
        <v>865</v>
      </c>
    </row>
    <row r="32" spans="1:8" ht="34" customHeight="1" x14ac:dyDescent="0.2">
      <c r="A32" s="32" t="s">
        <v>866</v>
      </c>
      <c r="B32" s="5"/>
      <c r="C32" s="5"/>
      <c r="D32" s="5"/>
      <c r="E32" s="5"/>
      <c r="F32" s="5"/>
      <c r="G32" s="5"/>
      <c r="H32" s="5"/>
    </row>
    <row r="33" spans="1:2" ht="34" customHeight="1" x14ac:dyDescent="0.2">
      <c r="A33" s="6" t="s">
        <v>867</v>
      </c>
      <c r="B33" s="6" t="s">
        <v>868</v>
      </c>
    </row>
    <row r="34" spans="1:2" ht="34" customHeight="1" x14ac:dyDescent="0.2">
      <c r="A34" s="6" t="s">
        <v>869</v>
      </c>
      <c r="B34" s="6" t="s">
        <v>870</v>
      </c>
    </row>
    <row r="35" spans="1:2" ht="34" customHeight="1" x14ac:dyDescent="0.2">
      <c r="A35" s="6" t="s">
        <v>871</v>
      </c>
      <c r="B35" s="6" t="s">
        <v>872</v>
      </c>
    </row>
    <row r="36" spans="1:2" ht="34" customHeight="1" x14ac:dyDescent="0.2">
      <c r="A36" s="6" t="s">
        <v>873</v>
      </c>
      <c r="B36" s="6" t="s">
        <v>874</v>
      </c>
    </row>
    <row r="37" spans="1:2" ht="34" customHeight="1" x14ac:dyDescent="0.2">
      <c r="A37" s="6" t="s">
        <v>875</v>
      </c>
      <c r="B37" s="6" t="s">
        <v>876</v>
      </c>
    </row>
  </sheetData>
  <autoFilter ref="A4:H37" xr:uid="{00000000-0009-0000-0000-000009000000}"/>
  <pageMargins left="0.25" right="0.25" top="0.4" bottom="0.4" header="0.3" footer="0.3"/>
  <pageSetup fitToHeight="0" orientation="portrait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rgb="FF7C3AED"/>
    <pageSetUpPr fitToPage="1"/>
  </sheetPr>
  <dimension ref="A1:H38"/>
  <sheetViews>
    <sheetView showGridLines="0" zoomScale="85" workbookViewId="0">
      <pane ySplit="3" topLeftCell="A4" activePane="bottomLeft" state="frozen"/>
      <selection pane="bottomLeft"/>
    </sheetView>
  </sheetViews>
  <sheetFormatPr baseColWidth="10" defaultColWidth="8.83203125" defaultRowHeight="15" x14ac:dyDescent="0.2"/>
  <cols>
    <col min="1" max="1" width="28" customWidth="1"/>
    <col min="2" max="2" width="24" customWidth="1"/>
    <col min="3" max="3" width="40" customWidth="1"/>
    <col min="4" max="4" width="22" customWidth="1"/>
    <col min="5" max="5" width="38" customWidth="1"/>
    <col min="6" max="6" width="32" customWidth="1"/>
    <col min="7" max="7" width="42" customWidth="1"/>
    <col min="8" max="8" width="24" customWidth="1"/>
  </cols>
  <sheetData>
    <row r="1" spans="1:8" ht="30" customHeight="1" x14ac:dyDescent="0.2">
      <c r="A1" s="28" t="s">
        <v>877</v>
      </c>
      <c r="B1" s="3"/>
      <c r="C1" s="3"/>
      <c r="D1" s="3"/>
      <c r="E1" s="3"/>
      <c r="F1" s="3"/>
      <c r="G1" s="3"/>
      <c r="H1" s="3"/>
    </row>
    <row r="2" spans="1:8" ht="21" customHeight="1" x14ac:dyDescent="0.2">
      <c r="A2" s="4" t="s">
        <v>356</v>
      </c>
      <c r="B2" s="4" t="s">
        <v>878</v>
      </c>
    </row>
    <row r="3" spans="1:8" ht="21" customHeight="1" x14ac:dyDescent="0.2"/>
    <row r="4" spans="1:8" ht="34" customHeight="1" x14ac:dyDescent="0.2">
      <c r="A4" s="32" t="s">
        <v>879</v>
      </c>
      <c r="B4" s="5"/>
      <c r="C4" s="5"/>
      <c r="D4" s="5"/>
      <c r="E4" s="5"/>
      <c r="F4" s="5"/>
      <c r="G4" s="5"/>
      <c r="H4" s="5"/>
    </row>
    <row r="5" spans="1:8" ht="34" customHeight="1" x14ac:dyDescent="0.2">
      <c r="A5" s="26" t="s">
        <v>880</v>
      </c>
      <c r="B5" s="26" t="s">
        <v>881</v>
      </c>
      <c r="C5" s="26" t="s">
        <v>882</v>
      </c>
      <c r="D5" s="26" t="s">
        <v>883</v>
      </c>
      <c r="E5" s="26" t="s">
        <v>884</v>
      </c>
      <c r="F5" s="26" t="s">
        <v>885</v>
      </c>
      <c r="G5" s="26" t="s">
        <v>886</v>
      </c>
      <c r="H5" s="26" t="s">
        <v>366</v>
      </c>
    </row>
    <row r="6" spans="1:8" ht="34" customHeight="1" x14ac:dyDescent="0.2">
      <c r="A6" s="6" t="s">
        <v>887</v>
      </c>
      <c r="B6" s="6" t="s">
        <v>150</v>
      </c>
      <c r="C6" s="6" t="s">
        <v>888</v>
      </c>
      <c r="D6" s="6" t="s">
        <v>439</v>
      </c>
      <c r="E6" s="6" t="s">
        <v>889</v>
      </c>
      <c r="F6" s="6" t="s">
        <v>890</v>
      </c>
      <c r="G6" s="6" t="s">
        <v>891</v>
      </c>
      <c r="H6" s="6" t="s">
        <v>892</v>
      </c>
    </row>
    <row r="7" spans="1:8" ht="34" customHeight="1" x14ac:dyDescent="0.2">
      <c r="A7" s="6" t="s">
        <v>836</v>
      </c>
      <c r="B7" s="6" t="s">
        <v>150</v>
      </c>
      <c r="C7" s="6" t="s">
        <v>893</v>
      </c>
      <c r="D7" s="6" t="s">
        <v>439</v>
      </c>
      <c r="E7" s="6" t="s">
        <v>894</v>
      </c>
      <c r="F7" s="6" t="s">
        <v>895</v>
      </c>
      <c r="G7" s="6" t="s">
        <v>896</v>
      </c>
      <c r="H7" s="6" t="s">
        <v>897</v>
      </c>
    </row>
    <row r="8" spans="1:8" ht="34" customHeight="1" x14ac:dyDescent="0.2">
      <c r="A8" s="6" t="s">
        <v>898</v>
      </c>
      <c r="B8" s="6" t="s">
        <v>150</v>
      </c>
      <c r="C8" s="6" t="s">
        <v>899</v>
      </c>
      <c r="D8" s="6" t="s">
        <v>900</v>
      </c>
      <c r="E8" s="6" t="s">
        <v>901</v>
      </c>
      <c r="F8" s="6" t="s">
        <v>902</v>
      </c>
      <c r="G8" s="6" t="s">
        <v>903</v>
      </c>
      <c r="H8" s="6" t="s">
        <v>897</v>
      </c>
    </row>
    <row r="9" spans="1:8" ht="34" customHeight="1" x14ac:dyDescent="0.2">
      <c r="A9" s="6" t="s">
        <v>904</v>
      </c>
      <c r="B9" s="6" t="s">
        <v>905</v>
      </c>
      <c r="C9" s="6" t="s">
        <v>906</v>
      </c>
      <c r="D9" s="6" t="s">
        <v>456</v>
      </c>
      <c r="E9" s="6" t="s">
        <v>907</v>
      </c>
      <c r="F9" s="6" t="s">
        <v>908</v>
      </c>
      <c r="G9" s="6" t="s">
        <v>909</v>
      </c>
      <c r="H9" s="6" t="s">
        <v>372</v>
      </c>
    </row>
    <row r="10" spans="1:8" ht="34" customHeight="1" x14ac:dyDescent="0.2">
      <c r="A10" s="6" t="s">
        <v>910</v>
      </c>
      <c r="B10" s="6" t="s">
        <v>911</v>
      </c>
      <c r="C10" s="6" t="s">
        <v>912</v>
      </c>
      <c r="D10" s="6" t="s">
        <v>900</v>
      </c>
      <c r="E10" s="6" t="s">
        <v>913</v>
      </c>
      <c r="F10" s="6" t="s">
        <v>706</v>
      </c>
      <c r="G10" s="6" t="s">
        <v>914</v>
      </c>
      <c r="H10" s="6" t="s">
        <v>372</v>
      </c>
    </row>
    <row r="11" spans="1:8" ht="34" customHeight="1" x14ac:dyDescent="0.2">
      <c r="A11" s="6" t="s">
        <v>915</v>
      </c>
      <c r="B11" s="6" t="s">
        <v>916</v>
      </c>
      <c r="C11" s="6" t="s">
        <v>917</v>
      </c>
      <c r="D11" s="6" t="s">
        <v>900</v>
      </c>
      <c r="E11" s="6" t="s">
        <v>918</v>
      </c>
      <c r="F11" s="6" t="s">
        <v>919</v>
      </c>
      <c r="G11" s="6" t="s">
        <v>920</v>
      </c>
      <c r="H11" s="6" t="s">
        <v>372</v>
      </c>
    </row>
    <row r="12" spans="1:8" ht="34" customHeight="1" x14ac:dyDescent="0.2"/>
    <row r="13" spans="1:8" ht="34" customHeight="1" x14ac:dyDescent="0.2">
      <c r="A13" s="32" t="s">
        <v>921</v>
      </c>
      <c r="B13" s="5"/>
      <c r="C13" s="5"/>
      <c r="D13" s="5"/>
      <c r="E13" s="5"/>
      <c r="F13" s="5"/>
      <c r="G13" s="5"/>
      <c r="H13" s="5"/>
    </row>
    <row r="14" spans="1:8" ht="34" customHeight="1" x14ac:dyDescent="0.2">
      <c r="A14" s="26" t="s">
        <v>330</v>
      </c>
      <c r="B14" s="26" t="s">
        <v>922</v>
      </c>
      <c r="C14" s="26" t="s">
        <v>923</v>
      </c>
      <c r="D14" s="26" t="s">
        <v>924</v>
      </c>
      <c r="E14" s="26" t="s">
        <v>160</v>
      </c>
      <c r="F14" s="26" t="s">
        <v>925</v>
      </c>
      <c r="G14" s="26" t="s">
        <v>168</v>
      </c>
      <c r="H14" s="26" t="s">
        <v>926</v>
      </c>
    </row>
    <row r="15" spans="1:8" ht="34" customHeight="1" x14ac:dyDescent="0.2">
      <c r="A15" s="6" t="s">
        <v>927</v>
      </c>
      <c r="B15" s="6" t="s">
        <v>928</v>
      </c>
      <c r="C15" s="6" t="s">
        <v>929</v>
      </c>
      <c r="D15" s="6" t="s">
        <v>930</v>
      </c>
      <c r="E15" s="6" t="s">
        <v>931</v>
      </c>
      <c r="F15" s="6" t="s">
        <v>932</v>
      </c>
      <c r="G15" s="6" t="s">
        <v>933</v>
      </c>
      <c r="H15" s="6" t="s">
        <v>456</v>
      </c>
    </row>
    <row r="16" spans="1:8" ht="34" customHeight="1" x14ac:dyDescent="0.2">
      <c r="A16" s="6" t="s">
        <v>934</v>
      </c>
      <c r="B16" s="6" t="s">
        <v>935</v>
      </c>
      <c r="C16" s="6" t="s">
        <v>936</v>
      </c>
      <c r="D16" s="6" t="s">
        <v>937</v>
      </c>
      <c r="E16" s="6" t="s">
        <v>938</v>
      </c>
      <c r="F16" s="6" t="s">
        <v>939</v>
      </c>
      <c r="G16" s="6" t="s">
        <v>940</v>
      </c>
      <c r="H16" s="6" t="s">
        <v>439</v>
      </c>
    </row>
    <row r="17" spans="1:8" ht="34" customHeight="1" x14ac:dyDescent="0.2">
      <c r="A17" s="6" t="s">
        <v>941</v>
      </c>
      <c r="B17" s="6" t="s">
        <v>942</v>
      </c>
      <c r="C17" s="6" t="s">
        <v>943</v>
      </c>
      <c r="D17" s="6" t="s">
        <v>930</v>
      </c>
      <c r="E17" s="6" t="s">
        <v>944</v>
      </c>
      <c r="F17" s="6" t="s">
        <v>945</v>
      </c>
      <c r="G17" s="6" t="s">
        <v>946</v>
      </c>
      <c r="H17" s="6" t="s">
        <v>900</v>
      </c>
    </row>
    <row r="18" spans="1:8" ht="34" customHeight="1" x14ac:dyDescent="0.2">
      <c r="A18" s="6" t="s">
        <v>947</v>
      </c>
      <c r="B18" s="6" t="s">
        <v>948</v>
      </c>
      <c r="C18" s="6" t="s">
        <v>949</v>
      </c>
      <c r="D18" s="6" t="s">
        <v>930</v>
      </c>
      <c r="E18" s="6" t="s">
        <v>950</v>
      </c>
      <c r="F18" s="6" t="s">
        <v>951</v>
      </c>
      <c r="G18" s="6" t="s">
        <v>952</v>
      </c>
      <c r="H18" s="6" t="s">
        <v>456</v>
      </c>
    </row>
    <row r="19" spans="1:8" ht="34" customHeight="1" x14ac:dyDescent="0.2"/>
    <row r="20" spans="1:8" ht="34" customHeight="1" x14ac:dyDescent="0.2">
      <c r="A20" s="32" t="s">
        <v>953</v>
      </c>
      <c r="B20" s="5"/>
      <c r="C20" s="5"/>
      <c r="D20" s="5"/>
      <c r="E20" s="5"/>
      <c r="F20" s="5"/>
      <c r="G20" s="5"/>
      <c r="H20" s="5"/>
    </row>
    <row r="21" spans="1:8" ht="34" customHeight="1" x14ac:dyDescent="0.2">
      <c r="A21" s="6" t="s">
        <v>954</v>
      </c>
      <c r="B21" s="6" t="s">
        <v>955</v>
      </c>
      <c r="C21" s="6" t="s">
        <v>508</v>
      </c>
      <c r="D21" s="6" t="s">
        <v>956</v>
      </c>
      <c r="E21" s="6" t="s">
        <v>957</v>
      </c>
      <c r="F21" s="6" t="s">
        <v>958</v>
      </c>
      <c r="G21" s="6" t="s">
        <v>366</v>
      </c>
      <c r="H21" s="6" t="s">
        <v>363</v>
      </c>
    </row>
    <row r="22" spans="1:8" ht="34" customHeight="1" x14ac:dyDescent="0.2">
      <c r="A22" s="6" t="s">
        <v>959</v>
      </c>
      <c r="B22" s="6" t="s">
        <v>960</v>
      </c>
      <c r="C22" s="6" t="s">
        <v>961</v>
      </c>
      <c r="D22" s="6" t="s">
        <v>962</v>
      </c>
      <c r="E22" s="6" t="s">
        <v>963</v>
      </c>
      <c r="F22" s="6" t="s">
        <v>964</v>
      </c>
      <c r="G22" s="6" t="s">
        <v>965</v>
      </c>
      <c r="H22" s="6" t="s">
        <v>387</v>
      </c>
    </row>
    <row r="23" spans="1:8" ht="34" customHeight="1" x14ac:dyDescent="0.2">
      <c r="A23" s="6" t="s">
        <v>966</v>
      </c>
      <c r="B23" s="6" t="s">
        <v>967</v>
      </c>
      <c r="C23" s="6" t="s">
        <v>439</v>
      </c>
      <c r="D23" s="6" t="s">
        <v>968</v>
      </c>
      <c r="E23" s="6" t="s">
        <v>969</v>
      </c>
      <c r="F23" s="6" t="s">
        <v>970</v>
      </c>
      <c r="G23" s="6" t="s">
        <v>971</v>
      </c>
      <c r="H23" s="6" t="s">
        <v>972</v>
      </c>
    </row>
    <row r="24" spans="1:8" ht="34" customHeight="1" x14ac:dyDescent="0.2">
      <c r="A24" s="6" t="s">
        <v>973</v>
      </c>
      <c r="B24" s="6" t="s">
        <v>974</v>
      </c>
      <c r="C24" s="6" t="s">
        <v>439</v>
      </c>
      <c r="D24" s="6" t="s">
        <v>975</v>
      </c>
      <c r="E24" s="6" t="s">
        <v>976</v>
      </c>
      <c r="F24" s="6" t="s">
        <v>977</v>
      </c>
      <c r="G24" s="6" t="s">
        <v>971</v>
      </c>
      <c r="H24" s="6" t="s">
        <v>738</v>
      </c>
    </row>
    <row r="25" spans="1:8" ht="34" customHeight="1" x14ac:dyDescent="0.2">
      <c r="A25" s="6" t="s">
        <v>978</v>
      </c>
      <c r="B25" s="6" t="s">
        <v>979</v>
      </c>
      <c r="C25" s="6" t="s">
        <v>439</v>
      </c>
      <c r="D25" s="6" t="s">
        <v>980</v>
      </c>
      <c r="E25" s="6" t="s">
        <v>981</v>
      </c>
      <c r="F25" s="6" t="s">
        <v>982</v>
      </c>
      <c r="G25" s="6" t="s">
        <v>971</v>
      </c>
      <c r="H25" s="6" t="s">
        <v>983</v>
      </c>
    </row>
    <row r="26" spans="1:8" ht="34" customHeight="1" x14ac:dyDescent="0.2">
      <c r="A26" s="6" t="s">
        <v>984</v>
      </c>
      <c r="B26" s="6" t="s">
        <v>985</v>
      </c>
      <c r="C26" s="6" t="s">
        <v>900</v>
      </c>
      <c r="D26" s="6" t="s">
        <v>986</v>
      </c>
      <c r="E26" s="6" t="s">
        <v>987</v>
      </c>
      <c r="F26" s="6" t="s">
        <v>988</v>
      </c>
      <c r="G26" s="6" t="s">
        <v>971</v>
      </c>
      <c r="H26" s="6" t="s">
        <v>989</v>
      </c>
    </row>
    <row r="27" spans="1:8" ht="34" customHeight="1" x14ac:dyDescent="0.2"/>
    <row r="28" spans="1:8" ht="34" customHeight="1" x14ac:dyDescent="0.2">
      <c r="A28" s="32" t="s">
        <v>990</v>
      </c>
      <c r="B28" s="5"/>
      <c r="C28" s="5"/>
      <c r="D28" s="5"/>
      <c r="E28" s="5"/>
      <c r="F28" s="5"/>
      <c r="G28" s="5"/>
      <c r="H28" s="5"/>
    </row>
    <row r="29" spans="1:8" ht="34" customHeight="1" x14ac:dyDescent="0.2">
      <c r="A29" s="6" t="s">
        <v>991</v>
      </c>
      <c r="B29" s="6" t="s">
        <v>992</v>
      </c>
      <c r="C29" s="6" t="s">
        <v>881</v>
      </c>
      <c r="D29" s="6" t="s">
        <v>993</v>
      </c>
      <c r="E29" s="6" t="s">
        <v>994</v>
      </c>
      <c r="F29" s="6" t="s">
        <v>995</v>
      </c>
      <c r="G29" s="6" t="s">
        <v>996</v>
      </c>
      <c r="H29" s="6" t="s">
        <v>365</v>
      </c>
    </row>
    <row r="30" spans="1:8" ht="34" customHeight="1" x14ac:dyDescent="0.2">
      <c r="A30" s="6" t="s">
        <v>997</v>
      </c>
      <c r="B30" s="6" t="s">
        <v>998</v>
      </c>
      <c r="C30" s="6" t="s">
        <v>150</v>
      </c>
      <c r="D30" s="6" t="s">
        <v>999</v>
      </c>
      <c r="E30" s="6" t="s">
        <v>1000</v>
      </c>
      <c r="F30" s="6" t="s">
        <v>1001</v>
      </c>
      <c r="G30" s="6" t="s">
        <v>637</v>
      </c>
      <c r="H30" s="6" t="s">
        <v>1002</v>
      </c>
    </row>
    <row r="31" spans="1:8" ht="34" customHeight="1" x14ac:dyDescent="0.2">
      <c r="A31" s="6" t="s">
        <v>1003</v>
      </c>
      <c r="B31" s="6" t="s">
        <v>1004</v>
      </c>
      <c r="C31" s="6" t="s">
        <v>1005</v>
      </c>
      <c r="D31" s="6" t="s">
        <v>456</v>
      </c>
      <c r="E31" s="6" t="s">
        <v>1006</v>
      </c>
      <c r="F31" s="6" t="s">
        <v>1007</v>
      </c>
      <c r="G31" s="6" t="s">
        <v>1008</v>
      </c>
      <c r="H31" s="6" t="s">
        <v>1009</v>
      </c>
    </row>
    <row r="32" spans="1:8" ht="34" customHeight="1" x14ac:dyDescent="0.2">
      <c r="A32" s="6" t="s">
        <v>1010</v>
      </c>
      <c r="B32" s="6" t="s">
        <v>1011</v>
      </c>
      <c r="C32" s="6" t="s">
        <v>1012</v>
      </c>
      <c r="D32" s="6" t="s">
        <v>900</v>
      </c>
      <c r="E32" s="6" t="s">
        <v>1013</v>
      </c>
      <c r="F32" s="6" t="s">
        <v>1014</v>
      </c>
      <c r="G32" s="6" t="s">
        <v>1015</v>
      </c>
      <c r="H32" s="6" t="s">
        <v>1016</v>
      </c>
    </row>
    <row r="33" spans="1:8" ht="34" customHeight="1" x14ac:dyDescent="0.2">
      <c r="A33" s="6" t="s">
        <v>1017</v>
      </c>
      <c r="B33" s="6" t="s">
        <v>1018</v>
      </c>
      <c r="C33" s="6" t="s">
        <v>1019</v>
      </c>
      <c r="D33" s="6" t="s">
        <v>456</v>
      </c>
      <c r="E33" s="6" t="s">
        <v>1020</v>
      </c>
      <c r="F33" s="6" t="s">
        <v>1021</v>
      </c>
      <c r="G33" s="6" t="s">
        <v>1022</v>
      </c>
      <c r="H33" s="6" t="s">
        <v>1023</v>
      </c>
    </row>
    <row r="34" spans="1:8" ht="34" customHeight="1" x14ac:dyDescent="0.2"/>
    <row r="35" spans="1:8" ht="34" customHeight="1" x14ac:dyDescent="0.2">
      <c r="A35" s="32" t="s">
        <v>1024</v>
      </c>
      <c r="B35" s="5"/>
      <c r="C35" s="5"/>
      <c r="D35" s="5"/>
      <c r="E35" s="5"/>
      <c r="F35" s="5"/>
      <c r="G35" s="5"/>
      <c r="H35" s="5"/>
    </row>
    <row r="36" spans="1:8" ht="34" customHeight="1" x14ac:dyDescent="0.2">
      <c r="A36" s="6" t="s">
        <v>1025</v>
      </c>
      <c r="B36" s="6" t="s">
        <v>1026</v>
      </c>
    </row>
    <row r="37" spans="1:8" ht="34" customHeight="1" x14ac:dyDescent="0.2">
      <c r="A37" s="6" t="s">
        <v>1027</v>
      </c>
      <c r="B37" s="6" t="s">
        <v>1028</v>
      </c>
    </row>
    <row r="38" spans="1:8" ht="34" customHeight="1" x14ac:dyDescent="0.2">
      <c r="A38" s="6" t="s">
        <v>1029</v>
      </c>
      <c r="B38" s="6" t="s">
        <v>1030</v>
      </c>
    </row>
  </sheetData>
  <autoFilter ref="A5:H38" xr:uid="{00000000-0009-0000-0000-00000A000000}"/>
  <pageMargins left="0.25" right="0.25" top="0.4" bottom="0.4" header="0.3" footer="0.3"/>
  <pageSetup fitToHeight="0" orientation="portrait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rgb="FFD9B83F"/>
    <pageSetUpPr fitToPage="1"/>
  </sheetPr>
  <dimension ref="A1:F19"/>
  <sheetViews>
    <sheetView showGridLines="0" zoomScale="85" workbookViewId="0">
      <pane ySplit="3" topLeftCell="A4" activePane="bottomLeft" state="frozen"/>
      <selection pane="bottomLeft"/>
    </sheetView>
  </sheetViews>
  <sheetFormatPr baseColWidth="10" defaultColWidth="8.83203125" defaultRowHeight="15" x14ac:dyDescent="0.2"/>
  <cols>
    <col min="1" max="1" width="30" customWidth="1"/>
    <col min="2" max="3" width="44" customWidth="1"/>
    <col min="4" max="4" width="36" customWidth="1"/>
    <col min="5" max="5" width="20" customWidth="1"/>
    <col min="6" max="6" width="18" customWidth="1"/>
  </cols>
  <sheetData>
    <row r="1" spans="1:6" ht="30" customHeight="1" x14ac:dyDescent="0.2">
      <c r="A1" s="28" t="s">
        <v>1031</v>
      </c>
      <c r="B1" s="3"/>
      <c r="C1" s="3"/>
      <c r="D1" s="3"/>
      <c r="E1" s="3"/>
      <c r="F1" s="3"/>
    </row>
    <row r="2" spans="1:6" ht="21" customHeight="1" x14ac:dyDescent="0.2">
      <c r="A2" s="4" t="s">
        <v>356</v>
      </c>
      <c r="B2" s="4" t="s">
        <v>1032</v>
      </c>
    </row>
    <row r="3" spans="1:6" ht="21" customHeight="1" x14ac:dyDescent="0.2"/>
    <row r="4" spans="1:6" ht="34" customHeight="1" x14ac:dyDescent="0.2">
      <c r="A4" s="6" t="s">
        <v>1033</v>
      </c>
      <c r="B4" s="6" t="s">
        <v>1034</v>
      </c>
      <c r="C4" s="6" t="s">
        <v>1035</v>
      </c>
      <c r="D4" s="6" t="s">
        <v>1036</v>
      </c>
      <c r="E4" s="6" t="s">
        <v>1037</v>
      </c>
      <c r="F4" s="6" t="s">
        <v>1038</v>
      </c>
    </row>
    <row r="5" spans="1:6" ht="34" customHeight="1" x14ac:dyDescent="0.2">
      <c r="A5" s="6" t="s">
        <v>1039</v>
      </c>
      <c r="B5" s="6" t="s">
        <v>1040</v>
      </c>
      <c r="C5" s="6" t="s">
        <v>1041</v>
      </c>
      <c r="D5" s="6" t="s">
        <v>1042</v>
      </c>
      <c r="E5" s="6" t="s">
        <v>1043</v>
      </c>
      <c r="F5" s="6" t="s">
        <v>1044</v>
      </c>
    </row>
    <row r="6" spans="1:6" ht="34" customHeight="1" x14ac:dyDescent="0.2">
      <c r="A6" s="6" t="s">
        <v>1045</v>
      </c>
      <c r="B6" s="6" t="s">
        <v>1046</v>
      </c>
      <c r="C6" s="6" t="s">
        <v>1047</v>
      </c>
      <c r="D6" s="6" t="s">
        <v>1048</v>
      </c>
      <c r="E6" s="6" t="s">
        <v>1049</v>
      </c>
      <c r="F6" s="6" t="s">
        <v>1044</v>
      </c>
    </row>
    <row r="7" spans="1:6" ht="34" customHeight="1" x14ac:dyDescent="0.2">
      <c r="A7" s="6" t="s">
        <v>1050</v>
      </c>
      <c r="B7" s="6" t="s">
        <v>1051</v>
      </c>
      <c r="C7" s="6" t="s">
        <v>1052</v>
      </c>
      <c r="D7" s="6" t="s">
        <v>1053</v>
      </c>
      <c r="E7" s="6" t="s">
        <v>1054</v>
      </c>
      <c r="F7" s="6" t="s">
        <v>1044</v>
      </c>
    </row>
    <row r="8" spans="1:6" ht="34" customHeight="1" x14ac:dyDescent="0.2">
      <c r="A8" s="6" t="s">
        <v>1055</v>
      </c>
      <c r="B8" s="6" t="s">
        <v>1056</v>
      </c>
      <c r="C8" s="6" t="s">
        <v>1057</v>
      </c>
      <c r="D8" s="6" t="s">
        <v>1058</v>
      </c>
      <c r="E8" s="6" t="s">
        <v>1059</v>
      </c>
      <c r="F8" s="6" t="s">
        <v>1044</v>
      </c>
    </row>
    <row r="9" spans="1:6" ht="34" customHeight="1" x14ac:dyDescent="0.2">
      <c r="A9" s="6" t="s">
        <v>1060</v>
      </c>
      <c r="B9" s="6" t="s">
        <v>1061</v>
      </c>
      <c r="C9" s="6" t="s">
        <v>1062</v>
      </c>
      <c r="D9" s="6" t="s">
        <v>1063</v>
      </c>
      <c r="E9" s="6" t="s">
        <v>1064</v>
      </c>
      <c r="F9" s="6" t="s">
        <v>1044</v>
      </c>
    </row>
    <row r="10" spans="1:6" ht="34" customHeight="1" x14ac:dyDescent="0.2">
      <c r="A10" s="6" t="s">
        <v>1065</v>
      </c>
      <c r="B10" s="6" t="s">
        <v>1066</v>
      </c>
      <c r="C10" s="6" t="s">
        <v>1067</v>
      </c>
      <c r="D10" s="6" t="s">
        <v>1068</v>
      </c>
      <c r="E10" s="6" t="s">
        <v>1069</v>
      </c>
      <c r="F10" s="6" t="s">
        <v>1070</v>
      </c>
    </row>
    <row r="11" spans="1:6" ht="34" customHeight="1" x14ac:dyDescent="0.2"/>
    <row r="12" spans="1:6" ht="34" customHeight="1" x14ac:dyDescent="0.2">
      <c r="A12" s="32" t="s">
        <v>1071</v>
      </c>
      <c r="B12" s="32" t="s">
        <v>1072</v>
      </c>
      <c r="C12" s="5"/>
      <c r="D12" s="5"/>
      <c r="E12" s="5"/>
      <c r="F12" s="5"/>
    </row>
    <row r="13" spans="1:6" ht="34" customHeight="1" x14ac:dyDescent="0.2"/>
    <row r="14" spans="1:6" ht="34" customHeight="1" x14ac:dyDescent="0.2">
      <c r="A14" s="6" t="s">
        <v>1073</v>
      </c>
      <c r="B14" s="6" t="s">
        <v>1074</v>
      </c>
      <c r="C14" s="6" t="s">
        <v>1075</v>
      </c>
      <c r="D14" s="6" t="s">
        <v>1076</v>
      </c>
      <c r="E14" s="6" t="s">
        <v>1077</v>
      </c>
      <c r="F14" s="6" t="s">
        <v>363</v>
      </c>
    </row>
    <row r="15" spans="1:6" ht="34" customHeight="1" x14ac:dyDescent="0.2">
      <c r="A15" s="6" t="s">
        <v>1078</v>
      </c>
      <c r="B15" s="6" t="s">
        <v>1079</v>
      </c>
      <c r="C15" s="6" t="s">
        <v>1080</v>
      </c>
      <c r="D15" s="6" t="s">
        <v>1081</v>
      </c>
      <c r="E15" s="6" t="s">
        <v>1082</v>
      </c>
      <c r="F15" s="6" t="s">
        <v>719</v>
      </c>
    </row>
    <row r="16" spans="1:6" ht="34" customHeight="1" x14ac:dyDescent="0.2">
      <c r="A16" s="6" t="s">
        <v>1083</v>
      </c>
      <c r="B16" s="6" t="s">
        <v>1084</v>
      </c>
      <c r="C16" s="6" t="s">
        <v>1085</v>
      </c>
      <c r="D16" s="6" t="s">
        <v>1086</v>
      </c>
      <c r="E16" s="6" t="s">
        <v>1087</v>
      </c>
      <c r="F16" s="6" t="s">
        <v>738</v>
      </c>
    </row>
    <row r="17" spans="1:6" ht="34" customHeight="1" x14ac:dyDescent="0.2">
      <c r="A17" s="6" t="s">
        <v>1088</v>
      </c>
      <c r="B17" s="6" t="s">
        <v>1089</v>
      </c>
      <c r="C17" s="6" t="s">
        <v>1090</v>
      </c>
      <c r="D17" s="6" t="s">
        <v>1091</v>
      </c>
      <c r="E17" s="6" t="s">
        <v>1092</v>
      </c>
      <c r="F17" s="6" t="s">
        <v>732</v>
      </c>
    </row>
    <row r="18" spans="1:6" ht="34" customHeight="1" x14ac:dyDescent="0.2">
      <c r="A18" s="6" t="s">
        <v>1093</v>
      </c>
      <c r="B18" s="6" t="s">
        <v>1094</v>
      </c>
      <c r="C18" s="6" t="s">
        <v>1095</v>
      </c>
      <c r="D18" s="6" t="s">
        <v>1096</v>
      </c>
      <c r="E18" s="6" t="s">
        <v>1097</v>
      </c>
      <c r="F18" s="6" t="s">
        <v>639</v>
      </c>
    </row>
    <row r="19" spans="1:6" ht="34" customHeight="1" x14ac:dyDescent="0.2">
      <c r="A19" s="6" t="s">
        <v>1098</v>
      </c>
      <c r="B19" s="6" t="s">
        <v>1099</v>
      </c>
      <c r="C19" s="6" t="s">
        <v>1100</v>
      </c>
      <c r="D19" s="6" t="s">
        <v>1101</v>
      </c>
      <c r="E19" s="6" t="s">
        <v>1102</v>
      </c>
      <c r="F19" s="6" t="s">
        <v>663</v>
      </c>
    </row>
  </sheetData>
  <autoFilter ref="A4:F19" xr:uid="{00000000-0009-0000-0000-00000B000000}"/>
  <pageMargins left="0.25" right="0.25" top="0.4" bottom="0.4" header="0.5" footer="0.5"/>
  <pageSetup fitToHeight="0" orientation="portrait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rgb="FFDC2626"/>
    <pageSetUpPr fitToPage="1"/>
  </sheetPr>
  <dimension ref="A1:F23"/>
  <sheetViews>
    <sheetView showGridLines="0" zoomScale="85" workbookViewId="0">
      <pane ySplit="3" topLeftCell="A4" activePane="bottomLeft" state="frozen"/>
      <selection pane="bottomLeft"/>
    </sheetView>
  </sheetViews>
  <sheetFormatPr baseColWidth="10" defaultColWidth="8.83203125" defaultRowHeight="15" x14ac:dyDescent="0.2"/>
  <cols>
    <col min="1" max="1" width="30" customWidth="1"/>
    <col min="2" max="2" width="44" customWidth="1"/>
    <col min="3" max="3" width="42" customWidth="1"/>
    <col min="4" max="5" width="36" customWidth="1"/>
    <col min="6" max="6" width="20" customWidth="1"/>
  </cols>
  <sheetData>
    <row r="1" spans="1:6" ht="30" customHeight="1" x14ac:dyDescent="0.2">
      <c r="A1" s="28" t="s">
        <v>1103</v>
      </c>
      <c r="B1" s="3"/>
      <c r="C1" s="3"/>
      <c r="D1" s="3"/>
      <c r="E1" s="3"/>
      <c r="F1" s="3"/>
    </row>
    <row r="2" spans="1:6" ht="21" customHeight="1" x14ac:dyDescent="0.2">
      <c r="A2" s="4" t="s">
        <v>356</v>
      </c>
      <c r="B2" s="4" t="s">
        <v>1104</v>
      </c>
    </row>
    <row r="3" spans="1:6" ht="21" customHeight="1" x14ac:dyDescent="0.2"/>
    <row r="4" spans="1:6" ht="34" customHeight="1" x14ac:dyDescent="0.2">
      <c r="A4" s="6" t="s">
        <v>1105</v>
      </c>
      <c r="B4" s="6" t="s">
        <v>1106</v>
      </c>
      <c r="C4" s="6" t="s">
        <v>1107</v>
      </c>
      <c r="D4" s="6" t="s">
        <v>1108</v>
      </c>
      <c r="E4" s="6" t="s">
        <v>1109</v>
      </c>
      <c r="F4" s="6" t="s">
        <v>434</v>
      </c>
    </row>
    <row r="5" spans="1:6" ht="34" customHeight="1" x14ac:dyDescent="0.2">
      <c r="A5" s="6" t="s">
        <v>1110</v>
      </c>
      <c r="B5" s="6" t="s">
        <v>1111</v>
      </c>
      <c r="C5" s="6" t="s">
        <v>1112</v>
      </c>
      <c r="D5" s="6" t="s">
        <v>1113</v>
      </c>
      <c r="E5" s="6" t="s">
        <v>1114</v>
      </c>
      <c r="F5" s="6" t="s">
        <v>439</v>
      </c>
    </row>
    <row r="6" spans="1:6" ht="34" customHeight="1" x14ac:dyDescent="0.2">
      <c r="A6" s="6" t="s">
        <v>1115</v>
      </c>
      <c r="B6" s="6" t="s">
        <v>1116</v>
      </c>
      <c r="C6" s="6" t="s">
        <v>1117</v>
      </c>
      <c r="D6" s="6" t="s">
        <v>1118</v>
      </c>
      <c r="E6" s="6" t="s">
        <v>1119</v>
      </c>
      <c r="F6" s="6" t="s">
        <v>439</v>
      </c>
    </row>
    <row r="7" spans="1:6" ht="34" customHeight="1" x14ac:dyDescent="0.2">
      <c r="A7" s="6" t="s">
        <v>1120</v>
      </c>
      <c r="B7" s="6" t="s">
        <v>1121</v>
      </c>
      <c r="C7" s="6" t="s">
        <v>1122</v>
      </c>
      <c r="D7" s="6" t="s">
        <v>1123</v>
      </c>
      <c r="E7" s="6" t="s">
        <v>1124</v>
      </c>
      <c r="F7" s="6" t="s">
        <v>439</v>
      </c>
    </row>
    <row r="8" spans="1:6" ht="34" customHeight="1" x14ac:dyDescent="0.2">
      <c r="A8" s="6" t="s">
        <v>1125</v>
      </c>
      <c r="B8" s="6" t="s">
        <v>1126</v>
      </c>
      <c r="C8" s="6" t="s">
        <v>1127</v>
      </c>
      <c r="D8" s="6" t="s">
        <v>1128</v>
      </c>
      <c r="E8" s="6" t="s">
        <v>1129</v>
      </c>
      <c r="F8" s="6" t="s">
        <v>439</v>
      </c>
    </row>
    <row r="9" spans="1:6" ht="34" customHeight="1" x14ac:dyDescent="0.2">
      <c r="A9" s="6" t="s">
        <v>1130</v>
      </c>
      <c r="B9" s="6" t="s">
        <v>1131</v>
      </c>
      <c r="C9" s="6" t="s">
        <v>1132</v>
      </c>
      <c r="D9" s="6" t="s">
        <v>1133</v>
      </c>
      <c r="E9" s="6" t="s">
        <v>1134</v>
      </c>
      <c r="F9" s="6" t="s">
        <v>439</v>
      </c>
    </row>
    <row r="10" spans="1:6" ht="34" customHeight="1" x14ac:dyDescent="0.2">
      <c r="A10" s="6" t="s">
        <v>1135</v>
      </c>
      <c r="B10" s="6" t="s">
        <v>1136</v>
      </c>
      <c r="C10" s="6" t="s">
        <v>1137</v>
      </c>
      <c r="D10" s="6" t="s">
        <v>1138</v>
      </c>
      <c r="E10" s="6" t="s">
        <v>1139</v>
      </c>
      <c r="F10" s="6" t="s">
        <v>439</v>
      </c>
    </row>
    <row r="11" spans="1:6" ht="34" customHeight="1" x14ac:dyDescent="0.2">
      <c r="A11" s="6" t="s">
        <v>1140</v>
      </c>
      <c r="B11" s="6" t="s">
        <v>1141</v>
      </c>
      <c r="C11" s="6" t="s">
        <v>1142</v>
      </c>
      <c r="D11" s="6" t="s">
        <v>1143</v>
      </c>
      <c r="E11" s="6" t="s">
        <v>1144</v>
      </c>
      <c r="F11" s="6" t="s">
        <v>439</v>
      </c>
    </row>
    <row r="12" spans="1:6" ht="34" customHeight="1" x14ac:dyDescent="0.2"/>
    <row r="13" spans="1:6" ht="34" customHeight="1" x14ac:dyDescent="0.2">
      <c r="A13" s="32" t="s">
        <v>1145</v>
      </c>
      <c r="B13" s="5"/>
      <c r="C13" s="5"/>
      <c r="D13" s="5"/>
      <c r="E13" s="5"/>
      <c r="F13" s="5"/>
    </row>
    <row r="14" spans="1:6" ht="34" customHeight="1" x14ac:dyDescent="0.2">
      <c r="A14" s="26" t="s">
        <v>756</v>
      </c>
      <c r="B14" s="26" t="s">
        <v>1146</v>
      </c>
      <c r="C14" s="26"/>
      <c r="D14" s="26"/>
      <c r="E14" s="26"/>
      <c r="F14" s="26"/>
    </row>
    <row r="15" spans="1:6" ht="34" customHeight="1" x14ac:dyDescent="0.2">
      <c r="A15" s="26" t="s">
        <v>756</v>
      </c>
      <c r="B15" s="26" t="s">
        <v>1147</v>
      </c>
      <c r="C15" s="26"/>
      <c r="D15" s="26"/>
      <c r="E15" s="26"/>
      <c r="F15" s="26"/>
    </row>
    <row r="16" spans="1:6" ht="34" customHeight="1" x14ac:dyDescent="0.2">
      <c r="A16" s="26" t="s">
        <v>756</v>
      </c>
      <c r="B16" s="26" t="s">
        <v>1148</v>
      </c>
      <c r="C16" s="26"/>
      <c r="D16" s="26"/>
      <c r="E16" s="26"/>
      <c r="F16" s="26"/>
    </row>
    <row r="17" spans="1:6" ht="34" customHeight="1" x14ac:dyDescent="0.2">
      <c r="A17" s="6" t="s">
        <v>1149</v>
      </c>
      <c r="B17" s="6" t="s">
        <v>1150</v>
      </c>
    </row>
    <row r="18" spans="1:6" ht="34" customHeight="1" x14ac:dyDescent="0.2"/>
    <row r="19" spans="1:6" ht="34" customHeight="1" x14ac:dyDescent="0.2">
      <c r="A19" s="6" t="s">
        <v>1151</v>
      </c>
      <c r="B19" s="6" t="s">
        <v>363</v>
      </c>
      <c r="C19" s="6" t="s">
        <v>1152</v>
      </c>
      <c r="D19" s="6" t="s">
        <v>366</v>
      </c>
      <c r="E19" s="6" t="s">
        <v>365</v>
      </c>
      <c r="F19" s="6" t="s">
        <v>508</v>
      </c>
    </row>
    <row r="20" spans="1:6" ht="34" customHeight="1" x14ac:dyDescent="0.2">
      <c r="A20" s="6" t="s">
        <v>1153</v>
      </c>
      <c r="B20" s="6" t="s">
        <v>738</v>
      </c>
      <c r="C20" s="6" t="s">
        <v>1154</v>
      </c>
      <c r="D20" s="6" t="s">
        <v>1155</v>
      </c>
      <c r="E20" s="6" t="s">
        <v>1156</v>
      </c>
      <c r="F20" s="6" t="s">
        <v>439</v>
      </c>
    </row>
    <row r="21" spans="1:6" ht="34" customHeight="1" x14ac:dyDescent="0.2">
      <c r="A21" s="6" t="s">
        <v>1157</v>
      </c>
      <c r="B21" s="6" t="s">
        <v>732</v>
      </c>
      <c r="C21" s="6" t="s">
        <v>637</v>
      </c>
      <c r="D21" s="6" t="s">
        <v>1155</v>
      </c>
      <c r="E21" s="6" t="s">
        <v>1158</v>
      </c>
      <c r="F21" s="6" t="s">
        <v>439</v>
      </c>
    </row>
    <row r="22" spans="1:6" ht="34" customHeight="1" x14ac:dyDescent="0.2">
      <c r="A22" s="6" t="s">
        <v>1159</v>
      </c>
      <c r="B22" s="6" t="s">
        <v>983</v>
      </c>
      <c r="C22" s="6" t="s">
        <v>637</v>
      </c>
      <c r="D22" s="6" t="s">
        <v>971</v>
      </c>
      <c r="E22" s="6" t="s">
        <v>1160</v>
      </c>
      <c r="F22" s="6" t="s">
        <v>900</v>
      </c>
    </row>
    <row r="23" spans="1:6" ht="34" customHeight="1" x14ac:dyDescent="0.2">
      <c r="A23" s="6" t="s">
        <v>1161</v>
      </c>
      <c r="B23" s="6" t="s">
        <v>738</v>
      </c>
      <c r="C23" s="6" t="s">
        <v>1162</v>
      </c>
      <c r="D23" s="6" t="s">
        <v>1155</v>
      </c>
      <c r="E23" s="6" t="s">
        <v>1163</v>
      </c>
      <c r="F23" s="6" t="s">
        <v>439</v>
      </c>
    </row>
  </sheetData>
  <autoFilter ref="A4:F23" xr:uid="{00000000-0009-0000-0000-00000C000000}"/>
  <pageMargins left="0.25" right="0.25" top="0.4" bottom="0.4" header="0.5" footer="0.5"/>
  <pageSetup fitToHeight="0" orientation="portrait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rgb="FF7C3AED"/>
    <pageSetUpPr fitToPage="1"/>
  </sheetPr>
  <dimension ref="A1:G24"/>
  <sheetViews>
    <sheetView showGridLines="0" zoomScale="85" workbookViewId="0">
      <pane ySplit="3" topLeftCell="A4" activePane="bottomLeft" state="frozen"/>
      <selection pane="bottomLeft"/>
    </sheetView>
  </sheetViews>
  <sheetFormatPr baseColWidth="10" defaultColWidth="8.83203125" defaultRowHeight="15" x14ac:dyDescent="0.2"/>
  <cols>
    <col min="1" max="1" width="34" customWidth="1"/>
    <col min="2" max="2" width="18" customWidth="1"/>
    <col min="3" max="4" width="38" customWidth="1"/>
    <col min="5" max="5" width="34" customWidth="1"/>
    <col min="6" max="6" width="28" customWidth="1"/>
    <col min="7" max="7" width="20" customWidth="1"/>
  </cols>
  <sheetData>
    <row r="1" spans="1:7" ht="30" customHeight="1" x14ac:dyDescent="0.2">
      <c r="A1" s="28" t="s">
        <v>1164</v>
      </c>
      <c r="B1" s="3"/>
      <c r="C1" s="3"/>
      <c r="D1" s="3"/>
      <c r="E1" s="3"/>
      <c r="F1" s="3"/>
      <c r="G1" s="3"/>
    </row>
    <row r="2" spans="1:7" ht="21" customHeight="1" x14ac:dyDescent="0.2">
      <c r="A2" s="4" t="s">
        <v>356</v>
      </c>
      <c r="B2" s="4" t="s">
        <v>1165</v>
      </c>
    </row>
    <row r="3" spans="1:7" ht="21" customHeight="1" x14ac:dyDescent="0.2"/>
    <row r="4" spans="1:7" ht="34" customHeight="1" x14ac:dyDescent="0.2">
      <c r="A4" s="6" t="s">
        <v>1166</v>
      </c>
      <c r="B4" s="6" t="s">
        <v>532</v>
      </c>
      <c r="C4" s="6" t="s">
        <v>356</v>
      </c>
      <c r="D4" s="6" t="s">
        <v>1167</v>
      </c>
      <c r="E4" s="6" t="s">
        <v>1168</v>
      </c>
      <c r="F4" s="6" t="s">
        <v>419</v>
      </c>
      <c r="G4" s="6" t="s">
        <v>366</v>
      </c>
    </row>
    <row r="5" spans="1:7" ht="34" customHeight="1" x14ac:dyDescent="0.2">
      <c r="A5" s="6" t="s">
        <v>1169</v>
      </c>
      <c r="B5" s="16">
        <v>13000000</v>
      </c>
      <c r="C5" s="6" t="s">
        <v>1170</v>
      </c>
      <c r="D5" s="6" t="s">
        <v>1171</v>
      </c>
      <c r="E5" s="6" t="s">
        <v>1172</v>
      </c>
      <c r="F5" s="6" t="s">
        <v>1173</v>
      </c>
      <c r="G5" s="6" t="s">
        <v>372</v>
      </c>
    </row>
    <row r="6" spans="1:7" ht="34" customHeight="1" x14ac:dyDescent="0.2">
      <c r="A6" s="6" t="s">
        <v>1174</v>
      </c>
      <c r="B6" s="14">
        <v>25000000</v>
      </c>
      <c r="C6" s="6" t="s">
        <v>1175</v>
      </c>
      <c r="D6" s="6" t="s">
        <v>1176</v>
      </c>
      <c r="E6" s="6" t="s">
        <v>1177</v>
      </c>
      <c r="F6" s="6" t="s">
        <v>1178</v>
      </c>
      <c r="G6" s="6" t="s">
        <v>372</v>
      </c>
    </row>
    <row r="7" spans="1:7" ht="34" customHeight="1" x14ac:dyDescent="0.2">
      <c r="A7" s="6" t="s">
        <v>1179</v>
      </c>
      <c r="B7" s="14">
        <v>275000000</v>
      </c>
      <c r="C7" s="6" t="s">
        <v>1180</v>
      </c>
      <c r="D7" s="6" t="s">
        <v>1181</v>
      </c>
      <c r="E7" s="6" t="s">
        <v>580</v>
      </c>
      <c r="F7" s="6" t="s">
        <v>1182</v>
      </c>
      <c r="G7" s="6" t="s">
        <v>372</v>
      </c>
    </row>
    <row r="8" spans="1:7" ht="34" customHeight="1" x14ac:dyDescent="0.2">
      <c r="A8" s="6" t="s">
        <v>1183</v>
      </c>
      <c r="B8" s="14">
        <v>101666667</v>
      </c>
      <c r="C8" s="6" t="s">
        <v>1184</v>
      </c>
      <c r="D8" s="6" t="s">
        <v>1185</v>
      </c>
      <c r="E8" s="6" t="s">
        <v>1186</v>
      </c>
      <c r="F8" s="6" t="s">
        <v>564</v>
      </c>
      <c r="G8" s="6" t="s">
        <v>372</v>
      </c>
    </row>
    <row r="9" spans="1:7" ht="34" customHeight="1" x14ac:dyDescent="0.2">
      <c r="A9" s="6" t="s">
        <v>1187</v>
      </c>
      <c r="B9" s="14">
        <v>85333333</v>
      </c>
      <c r="C9" s="6" t="s">
        <v>1188</v>
      </c>
      <c r="D9" s="6" t="s">
        <v>1189</v>
      </c>
      <c r="E9" s="6" t="s">
        <v>1186</v>
      </c>
      <c r="F9" s="6" t="s">
        <v>564</v>
      </c>
      <c r="G9" s="6" t="s">
        <v>372</v>
      </c>
    </row>
    <row r="10" spans="1:7" ht="34" customHeight="1" x14ac:dyDescent="0.2">
      <c r="A10" s="6" t="s">
        <v>1190</v>
      </c>
      <c r="B10" s="14">
        <v>100000000</v>
      </c>
      <c r="C10" s="6" t="s">
        <v>1191</v>
      </c>
      <c r="D10" s="6" t="s">
        <v>1192</v>
      </c>
      <c r="E10" s="6" t="s">
        <v>1193</v>
      </c>
      <c r="F10" s="6" t="s">
        <v>1194</v>
      </c>
      <c r="G10" s="6" t="s">
        <v>372</v>
      </c>
    </row>
    <row r="11" spans="1:7" ht="34" customHeight="1" x14ac:dyDescent="0.2">
      <c r="A11" s="6" t="s">
        <v>1195</v>
      </c>
      <c r="B11" s="14">
        <v>200000000</v>
      </c>
      <c r="C11" s="6" t="s">
        <v>1196</v>
      </c>
      <c r="D11" s="6" t="s">
        <v>1197</v>
      </c>
      <c r="E11" s="6" t="s">
        <v>1198</v>
      </c>
      <c r="F11" s="6" t="s">
        <v>1199</v>
      </c>
      <c r="G11" s="6" t="s">
        <v>372</v>
      </c>
    </row>
    <row r="12" spans="1:7" ht="34" customHeight="1" x14ac:dyDescent="0.2">
      <c r="A12" s="6" t="s">
        <v>1200</v>
      </c>
      <c r="B12" s="14">
        <v>200000000</v>
      </c>
      <c r="C12" s="6" t="s">
        <v>1201</v>
      </c>
      <c r="D12" s="6" t="s">
        <v>1202</v>
      </c>
      <c r="E12" s="6" t="s">
        <v>1203</v>
      </c>
      <c r="F12" s="6" t="s">
        <v>1204</v>
      </c>
      <c r="G12" s="6" t="s">
        <v>372</v>
      </c>
    </row>
    <row r="13" spans="1:7" ht="34" customHeight="1" x14ac:dyDescent="0.2"/>
    <row r="14" spans="1:7" ht="34" customHeight="1" x14ac:dyDescent="0.2">
      <c r="A14" s="32" t="s">
        <v>1205</v>
      </c>
      <c r="B14" s="5"/>
      <c r="C14" s="5"/>
      <c r="D14" s="5"/>
      <c r="E14" s="5"/>
      <c r="F14" s="5"/>
      <c r="G14" s="5"/>
    </row>
    <row r="15" spans="1:7" ht="34" customHeight="1" x14ac:dyDescent="0.2">
      <c r="A15" s="6" t="s">
        <v>1206</v>
      </c>
      <c r="B15" s="6" t="s">
        <v>1207</v>
      </c>
    </row>
    <row r="16" spans="1:7" ht="34" customHeight="1" x14ac:dyDescent="0.2">
      <c r="A16" s="6" t="s">
        <v>1208</v>
      </c>
      <c r="B16" s="6" t="s">
        <v>1209</v>
      </c>
    </row>
    <row r="17" spans="1:4" ht="34" customHeight="1" x14ac:dyDescent="0.2">
      <c r="A17" s="6" t="s">
        <v>1210</v>
      </c>
      <c r="B17" s="6" t="s">
        <v>1211</v>
      </c>
    </row>
    <row r="18" spans="1:4" ht="34" customHeight="1" x14ac:dyDescent="0.2">
      <c r="A18" s="6" t="s">
        <v>1212</v>
      </c>
      <c r="B18" s="6" t="s">
        <v>1213</v>
      </c>
    </row>
    <row r="19" spans="1:4" ht="34" customHeight="1" x14ac:dyDescent="0.2"/>
    <row r="20" spans="1:4" ht="34" customHeight="1" x14ac:dyDescent="0.2">
      <c r="A20" s="6" t="s">
        <v>1214</v>
      </c>
      <c r="B20" s="6" t="s">
        <v>1215</v>
      </c>
      <c r="C20" s="6" t="s">
        <v>1216</v>
      </c>
      <c r="D20" s="6" t="s">
        <v>508</v>
      </c>
    </row>
    <row r="21" spans="1:4" ht="34" customHeight="1" x14ac:dyDescent="0.2">
      <c r="A21" s="6" t="s">
        <v>1217</v>
      </c>
      <c r="B21" s="6" t="s">
        <v>1218</v>
      </c>
      <c r="C21" s="6" t="s">
        <v>1219</v>
      </c>
      <c r="D21" s="6" t="s">
        <v>439</v>
      </c>
    </row>
    <row r="22" spans="1:4" ht="34" customHeight="1" x14ac:dyDescent="0.2">
      <c r="A22" s="6" t="s">
        <v>1220</v>
      </c>
      <c r="B22" s="6" t="s">
        <v>1221</v>
      </c>
      <c r="C22" s="6" t="s">
        <v>971</v>
      </c>
      <c r="D22" s="6" t="s">
        <v>439</v>
      </c>
    </row>
    <row r="23" spans="1:4" ht="34" customHeight="1" x14ac:dyDescent="0.2">
      <c r="A23" s="6" t="s">
        <v>1222</v>
      </c>
      <c r="B23" s="6" t="s">
        <v>1223</v>
      </c>
      <c r="C23" s="6" t="s">
        <v>1224</v>
      </c>
      <c r="D23" s="6" t="s">
        <v>900</v>
      </c>
    </row>
    <row r="24" spans="1:4" ht="34" customHeight="1" x14ac:dyDescent="0.2">
      <c r="A24" s="6" t="s">
        <v>1225</v>
      </c>
      <c r="B24" s="6" t="s">
        <v>1226</v>
      </c>
      <c r="C24" s="6" t="s">
        <v>1227</v>
      </c>
      <c r="D24" s="6" t="s">
        <v>439</v>
      </c>
    </row>
  </sheetData>
  <autoFilter ref="A4:G24" xr:uid="{00000000-0009-0000-0000-00000D000000}"/>
  <pageMargins left="0.25" right="0.25" top="0.4" bottom="0.4" header="0.5" footer="0.5"/>
  <pageSetup fitToHeight="0" orientation="portrait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rgb="FF2563EB"/>
    <pageSetUpPr fitToPage="1"/>
  </sheetPr>
  <dimension ref="A1:H19"/>
  <sheetViews>
    <sheetView showGridLines="0" zoomScale="85" workbookViewId="0">
      <pane ySplit="3" topLeftCell="A4" activePane="bottomLeft" state="frozen"/>
      <selection pane="bottomLeft"/>
    </sheetView>
  </sheetViews>
  <sheetFormatPr baseColWidth="10" defaultColWidth="8.83203125" defaultRowHeight="15" x14ac:dyDescent="0.2"/>
  <cols>
    <col min="1" max="1" width="28" customWidth="1"/>
    <col min="2" max="2" width="34" customWidth="1"/>
    <col min="3" max="3" width="44" customWidth="1"/>
    <col min="4" max="4" width="40" customWidth="1"/>
    <col min="5" max="5" width="24" customWidth="1"/>
    <col min="6" max="6" width="20" customWidth="1"/>
    <col min="7" max="7" width="22" customWidth="1"/>
    <col min="8" max="8" width="34" customWidth="1"/>
  </cols>
  <sheetData>
    <row r="1" spans="1:8" ht="30" customHeight="1" x14ac:dyDescent="0.2">
      <c r="A1" s="28" t="s">
        <v>1228</v>
      </c>
      <c r="B1" s="3"/>
      <c r="C1" s="3"/>
      <c r="D1" s="3"/>
      <c r="E1" s="3"/>
      <c r="F1" s="3"/>
      <c r="G1" s="3"/>
      <c r="H1" s="3"/>
    </row>
    <row r="2" spans="1:8" ht="21" customHeight="1" x14ac:dyDescent="0.2">
      <c r="A2" s="4" t="s">
        <v>356</v>
      </c>
      <c r="B2" s="4" t="s">
        <v>1229</v>
      </c>
    </row>
    <row r="3" spans="1:8" ht="21" customHeight="1" x14ac:dyDescent="0.2"/>
    <row r="4" spans="1:8" ht="34" customHeight="1" x14ac:dyDescent="0.2">
      <c r="A4" s="26" t="s">
        <v>996</v>
      </c>
      <c r="B4" s="26" t="s">
        <v>820</v>
      </c>
      <c r="C4" s="26" t="s">
        <v>1230</v>
      </c>
      <c r="D4" s="26" t="s">
        <v>645</v>
      </c>
      <c r="E4" s="26" t="s">
        <v>363</v>
      </c>
      <c r="F4" s="26" t="s">
        <v>362</v>
      </c>
      <c r="G4" s="26" t="s">
        <v>366</v>
      </c>
      <c r="H4" s="26" t="s">
        <v>1231</v>
      </c>
    </row>
    <row r="5" spans="1:8" ht="34" customHeight="1" x14ac:dyDescent="0.2">
      <c r="A5" s="6" t="s">
        <v>1232</v>
      </c>
      <c r="B5" s="6" t="s">
        <v>1233</v>
      </c>
      <c r="C5" s="6" t="s">
        <v>1234</v>
      </c>
      <c r="D5" s="6" t="s">
        <v>1235</v>
      </c>
      <c r="E5" s="6" t="s">
        <v>738</v>
      </c>
      <c r="F5" s="6" t="s">
        <v>739</v>
      </c>
      <c r="G5" s="6" t="s">
        <v>1155</v>
      </c>
      <c r="H5" s="6" t="s">
        <v>1236</v>
      </c>
    </row>
    <row r="6" spans="1:8" ht="34" customHeight="1" x14ac:dyDescent="0.2">
      <c r="A6" s="6" t="s">
        <v>1237</v>
      </c>
      <c r="B6" s="6" t="s">
        <v>1238</v>
      </c>
      <c r="C6" s="6" t="s">
        <v>1239</v>
      </c>
      <c r="D6" s="6" t="s">
        <v>1240</v>
      </c>
      <c r="E6" s="6" t="s">
        <v>732</v>
      </c>
      <c r="F6" s="6" t="s">
        <v>752</v>
      </c>
      <c r="G6" s="6" t="s">
        <v>1241</v>
      </c>
      <c r="H6" s="6" t="s">
        <v>1242</v>
      </c>
    </row>
    <row r="7" spans="1:8" ht="34" customHeight="1" x14ac:dyDescent="0.2">
      <c r="A7" s="6" t="s">
        <v>1078</v>
      </c>
      <c r="B7" s="6" t="s">
        <v>1243</v>
      </c>
      <c r="C7" s="6" t="s">
        <v>1244</v>
      </c>
      <c r="D7" s="6" t="s">
        <v>1245</v>
      </c>
      <c r="E7" s="6" t="s">
        <v>1246</v>
      </c>
      <c r="F7" s="6" t="s">
        <v>739</v>
      </c>
      <c r="G7" s="6" t="s">
        <v>1247</v>
      </c>
      <c r="H7" s="6" t="s">
        <v>668</v>
      </c>
    </row>
    <row r="8" spans="1:8" ht="34" customHeight="1" x14ac:dyDescent="0.2">
      <c r="A8" s="6" t="s">
        <v>1248</v>
      </c>
      <c r="B8" s="6" t="s">
        <v>1249</v>
      </c>
      <c r="C8" s="6" t="s">
        <v>1250</v>
      </c>
      <c r="D8" s="6" t="s">
        <v>1251</v>
      </c>
      <c r="E8" s="6" t="s">
        <v>1252</v>
      </c>
      <c r="F8" s="6" t="s">
        <v>1253</v>
      </c>
      <c r="G8" s="6" t="s">
        <v>372</v>
      </c>
      <c r="H8" s="6" t="s">
        <v>1254</v>
      </c>
    </row>
    <row r="9" spans="1:8" ht="34" customHeight="1" x14ac:dyDescent="0.2">
      <c r="A9" s="6" t="s">
        <v>742</v>
      </c>
      <c r="B9" s="6" t="s">
        <v>837</v>
      </c>
      <c r="C9" s="6" t="s">
        <v>1255</v>
      </c>
      <c r="D9" s="6" t="s">
        <v>1256</v>
      </c>
      <c r="E9" s="6" t="s">
        <v>1257</v>
      </c>
      <c r="F9" s="6" t="s">
        <v>1258</v>
      </c>
      <c r="G9" s="6" t="s">
        <v>1241</v>
      </c>
      <c r="H9" s="6" t="s">
        <v>1259</v>
      </c>
    </row>
    <row r="10" spans="1:8" ht="34" customHeight="1" x14ac:dyDescent="0.2">
      <c r="A10" s="6" t="s">
        <v>1260</v>
      </c>
      <c r="B10" s="6" t="s">
        <v>1261</v>
      </c>
      <c r="C10" s="6" t="s">
        <v>1262</v>
      </c>
      <c r="D10" s="6" t="s">
        <v>1263</v>
      </c>
      <c r="E10" s="6" t="s">
        <v>663</v>
      </c>
      <c r="F10" s="6" t="s">
        <v>1258</v>
      </c>
      <c r="G10" s="6" t="s">
        <v>1241</v>
      </c>
      <c r="H10" s="6" t="s">
        <v>1264</v>
      </c>
    </row>
    <row r="11" spans="1:8" ht="34" customHeight="1" x14ac:dyDescent="0.2">
      <c r="A11" s="6" t="s">
        <v>1265</v>
      </c>
      <c r="B11" s="6" t="s">
        <v>841</v>
      </c>
      <c r="C11" s="6" t="s">
        <v>1266</v>
      </c>
      <c r="D11" s="6" t="s">
        <v>843</v>
      </c>
      <c r="E11" s="6" t="s">
        <v>745</v>
      </c>
      <c r="F11" s="6" t="s">
        <v>1258</v>
      </c>
      <c r="G11" s="6" t="s">
        <v>1241</v>
      </c>
      <c r="H11" s="6" t="s">
        <v>1267</v>
      </c>
    </row>
    <row r="12" spans="1:8" ht="34" customHeight="1" x14ac:dyDescent="0.2">
      <c r="A12" s="6" t="s">
        <v>748</v>
      </c>
      <c r="B12" s="6" t="s">
        <v>846</v>
      </c>
      <c r="C12" s="6" t="s">
        <v>1268</v>
      </c>
      <c r="D12" s="6" t="s">
        <v>1269</v>
      </c>
      <c r="E12" s="6" t="s">
        <v>751</v>
      </c>
      <c r="F12" s="6" t="s">
        <v>1270</v>
      </c>
      <c r="G12" s="6" t="s">
        <v>372</v>
      </c>
      <c r="H12" s="6" t="s">
        <v>1271</v>
      </c>
    </row>
    <row r="13" spans="1:8" ht="34" customHeight="1" x14ac:dyDescent="0.2">
      <c r="A13" s="6" t="s">
        <v>1272</v>
      </c>
      <c r="B13" s="6" t="s">
        <v>1273</v>
      </c>
      <c r="C13" s="6" t="s">
        <v>1274</v>
      </c>
      <c r="D13" s="6" t="s">
        <v>1275</v>
      </c>
      <c r="E13" s="6" t="s">
        <v>1276</v>
      </c>
      <c r="F13" s="6" t="s">
        <v>666</v>
      </c>
      <c r="G13" s="6" t="s">
        <v>372</v>
      </c>
      <c r="H13" s="6" t="s">
        <v>1277</v>
      </c>
    </row>
    <row r="14" spans="1:8" ht="34" customHeight="1" x14ac:dyDescent="0.2"/>
    <row r="15" spans="1:8" ht="34" customHeight="1" x14ac:dyDescent="0.2">
      <c r="A15" s="32" t="s">
        <v>1278</v>
      </c>
      <c r="B15" s="5"/>
      <c r="C15" s="5"/>
      <c r="D15" s="5"/>
      <c r="E15" s="5"/>
      <c r="F15" s="5"/>
      <c r="G15" s="5"/>
      <c r="H15" s="5"/>
    </row>
    <row r="16" spans="1:8" ht="34" customHeight="1" x14ac:dyDescent="0.2">
      <c r="A16" s="6" t="s">
        <v>1279</v>
      </c>
      <c r="B16" s="6" t="s">
        <v>1280</v>
      </c>
      <c r="C16" s="6" t="s">
        <v>1281</v>
      </c>
      <c r="D16" s="6" t="s">
        <v>1282</v>
      </c>
      <c r="E16" s="6" t="s">
        <v>1283</v>
      </c>
      <c r="F16" s="6" t="s">
        <v>1284</v>
      </c>
      <c r="G16" s="6" t="s">
        <v>811</v>
      </c>
      <c r="H16" s="6" t="s">
        <v>1285</v>
      </c>
    </row>
    <row r="17" spans="1:8" ht="34" customHeight="1" x14ac:dyDescent="0.2">
      <c r="A17" s="6" t="s">
        <v>1286</v>
      </c>
      <c r="B17" s="6" t="s">
        <v>1287</v>
      </c>
      <c r="C17" s="6" t="s">
        <v>1288</v>
      </c>
      <c r="D17" s="6" t="s">
        <v>1289</v>
      </c>
      <c r="E17" s="6" t="s">
        <v>732</v>
      </c>
      <c r="F17" s="6" t="s">
        <v>1284</v>
      </c>
      <c r="G17" s="6" t="s">
        <v>811</v>
      </c>
      <c r="H17" s="6" t="s">
        <v>1290</v>
      </c>
    </row>
    <row r="18" spans="1:8" ht="34" customHeight="1" x14ac:dyDescent="0.2">
      <c r="A18" s="6" t="s">
        <v>1291</v>
      </c>
      <c r="B18" s="6" t="s">
        <v>1292</v>
      </c>
      <c r="C18" s="6" t="s">
        <v>1293</v>
      </c>
      <c r="D18" s="6" t="s">
        <v>1294</v>
      </c>
      <c r="E18" s="6" t="s">
        <v>639</v>
      </c>
      <c r="F18" s="6" t="s">
        <v>1284</v>
      </c>
      <c r="G18" s="6" t="s">
        <v>811</v>
      </c>
      <c r="H18" s="6" t="s">
        <v>1295</v>
      </c>
    </row>
    <row r="19" spans="1:8" ht="34" customHeight="1" x14ac:dyDescent="0.2">
      <c r="A19" s="6" t="s">
        <v>1296</v>
      </c>
      <c r="B19" s="6" t="s">
        <v>1297</v>
      </c>
      <c r="C19" s="6" t="s">
        <v>1298</v>
      </c>
      <c r="D19" s="6" t="s">
        <v>1299</v>
      </c>
      <c r="E19" s="6" t="s">
        <v>1300</v>
      </c>
      <c r="F19" s="6" t="s">
        <v>1301</v>
      </c>
      <c r="G19" s="6" t="s">
        <v>372</v>
      </c>
      <c r="H19" s="6" t="s">
        <v>642</v>
      </c>
    </row>
  </sheetData>
  <autoFilter ref="A4:H19" xr:uid="{00000000-0009-0000-0000-00000E000000}"/>
  <pageMargins left="0.25" right="0.25" top="0.4" bottom="0.4" header="0.5" footer="0.5"/>
  <pageSetup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Planilhas</vt:lpstr>
      </vt:variant>
      <vt:variant>
        <vt:i4>15</vt:i4>
      </vt:variant>
    </vt:vector>
  </HeadingPairs>
  <TitlesOfParts>
    <vt:vector size="15" baseType="lpstr">
      <vt:lpstr>Dashboard</vt:lpstr>
      <vt:lpstr>Assumptions</vt:lpstr>
      <vt:lpstr>Monthly P&amp;L</vt:lpstr>
      <vt:lpstr>Token Schedule</vt:lpstr>
      <vt:lpstr>Team Plan</vt:lpstr>
      <vt:lpstr>Marketing Plan</vt:lpstr>
      <vt:lpstr>Investor Readiness</vt:lpstr>
      <vt:lpstr>Governance Rules</vt:lpstr>
      <vt:lpstr>Seed Round Preview</vt:lpstr>
      <vt:lpstr>Capital Path</vt:lpstr>
      <vt:lpstr>Operating Independence</vt:lpstr>
      <vt:lpstr>GEMNY Memo</vt:lpstr>
      <vt:lpstr>Legal Compliance Summary</vt:lpstr>
      <vt:lpstr>Wallet Policy</vt:lpstr>
      <vt:lpstr>Seed Milestone Gates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gleisson chop</cp:lastModifiedBy>
  <dcterms:created xsi:type="dcterms:W3CDTF">2026-06-14T18:36:24Z</dcterms:created>
  <dcterms:modified xsi:type="dcterms:W3CDTF">2026-06-15T12:37:43Z</dcterms:modified>
</cp:coreProperties>
</file>